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embeddings/oleObject1.bin" ContentType="application/vnd.openxmlformats-officedocument.oleObject"/>
  <Override PartName="/xl/embeddings/oleObject2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2"/>
  <workbookPr/>
  <mc:AlternateContent xmlns:mc="http://schemas.openxmlformats.org/markup-compatibility/2006">
    <mc:Choice Requires="x15">
      <x15ac:absPath xmlns:x15ac="http://schemas.microsoft.com/office/spreadsheetml/2010/11/ac" url="https://empresaenergiadepereira-my.sharepoint.com/personal/dcardonag_eep_com_co/Documents/Desktop/Zona rosa ultimo/"/>
    </mc:Choice>
  </mc:AlternateContent>
  <xr:revisionPtr revIDLastSave="128" documentId="8_{1CC0CC71-8F22-46BF-A273-B45E8000E33D}" xr6:coauthVersionLast="47" xr6:coauthVersionMax="47" xr10:uidLastSave="{BBF2B343-9185-4521-A480-EFC7F40ED8AA}"/>
  <bookViews>
    <workbookView xWindow="-120" yWindow="-120" windowWidth="20730" windowHeight="11160" firstSheet="4" activeTab="4" xr2:uid="{00000000-000D-0000-FFFF-FFFF00000000}"/>
  </bookViews>
  <sheets>
    <sheet name="APOYOS-COMPLETO" sheetId="3" r:id="rId1"/>
    <sheet name="TRAMOS-COMPLETOS" sheetId="4" r:id="rId2"/>
    <sheet name="UUCC " sheetId="6" r:id="rId3"/>
    <sheet name="PLANTILLA EXCEL " sheetId="16" r:id="rId4"/>
    <sheet name="PLANTILLA EXCEL  (3)" sheetId="18" r:id="rId5"/>
  </sheets>
  <externalReferences>
    <externalReference r:id="rId6"/>
    <externalReference r:id="rId7"/>
    <externalReference r:id="rId8"/>
    <externalReference r:id="rId9"/>
  </externalReferences>
  <definedNames>
    <definedName name="_xlnm._FilterDatabase" localSheetId="0" hidden="1">'APOYOS-COMPLETO'!$A$6:$EK$231</definedName>
    <definedName name="_xlnm._FilterDatabase" localSheetId="3" hidden="1">'PLANTILLA EXCEL '!$B$2:$ED$168</definedName>
    <definedName name="_xlnm._FilterDatabase" localSheetId="4" hidden="1">'PLANTILLA EXCEL  (3)'!$B$2:$G$55</definedName>
    <definedName name="_xlnm._FilterDatabase" localSheetId="1" hidden="1">'TRAMOS-COMPLETOS'!$D$6:$I$6</definedName>
    <definedName name="_Key1" localSheetId="0" hidden="1">#REF!</definedName>
    <definedName name="_Key1" localSheetId="3" hidden="1">#REF!</definedName>
    <definedName name="_Key1" localSheetId="4" hidden="1">#REF!</definedName>
    <definedName name="_Key1" localSheetId="2" hidden="1">#REF!</definedName>
    <definedName name="_Key1" hidden="1">#REF!</definedName>
    <definedName name="_Key2" localSheetId="0" hidden="1">#REF!</definedName>
    <definedName name="_Key2" localSheetId="3" hidden="1">#REF!</definedName>
    <definedName name="_Key2" localSheetId="4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Regression_Out" localSheetId="0" hidden="1">#REF!</definedName>
    <definedName name="_Regression_Out" localSheetId="3" hidden="1">#REF!</definedName>
    <definedName name="_Regression_Out" localSheetId="4" hidden="1">#REF!</definedName>
    <definedName name="_Regression_Out" localSheetId="2" hidden="1">#REF!</definedName>
    <definedName name="_Regression_Out" hidden="1">#REF!</definedName>
    <definedName name="_Regression_X" localSheetId="0" hidden="1">#REF!</definedName>
    <definedName name="_Regression_X" localSheetId="3" hidden="1">#REF!</definedName>
    <definedName name="_Regression_X" localSheetId="4" hidden="1">#REF!</definedName>
    <definedName name="_Regression_X" localSheetId="2" hidden="1">#REF!</definedName>
    <definedName name="_Regression_X" hidden="1">#REF!</definedName>
    <definedName name="_Regression_Y" localSheetId="0" hidden="1">#REF!</definedName>
    <definedName name="_Regression_Y" localSheetId="3" hidden="1">#REF!</definedName>
    <definedName name="_Regression_Y" localSheetId="4" hidden="1">#REF!</definedName>
    <definedName name="_Regression_Y" localSheetId="2" hidden="1">#REF!</definedName>
    <definedName name="_Regression_Y" hidden="1">#REF!</definedName>
    <definedName name="_Sort" localSheetId="0" hidden="1">#REF!</definedName>
    <definedName name="_Sort" localSheetId="3" hidden="1">#REF!</definedName>
    <definedName name="_Sort" localSheetId="4" hidden="1">#REF!</definedName>
    <definedName name="_Sort" localSheetId="2" hidden="1">#REF!</definedName>
    <definedName name="_Sort" hidden="1">#REF!</definedName>
    <definedName name="CANTIDAD_ACCESORIOS_LN4" localSheetId="0">#REF!</definedName>
    <definedName name="CANTIDAD_ACCESORIOS_LN4" localSheetId="3">#REF!</definedName>
    <definedName name="CANTIDAD_ACCESORIOS_LN4" localSheetId="4">#REF!</definedName>
    <definedName name="CANTIDAD_ACCESORIOS_LN4" localSheetId="2">#REF!</definedName>
    <definedName name="CANTIDAD_ACCESORIOS_LN4">#REF!</definedName>
    <definedName name="CANTIDAD_ACERO_SE_N2" localSheetId="0">#REF!</definedName>
    <definedName name="CANTIDAD_ACERO_SE_N2" localSheetId="3">#REF!</definedName>
    <definedName name="CANTIDAD_ACERO_SE_N2" localSheetId="4">#REF!</definedName>
    <definedName name="CANTIDAD_ACERO_SE_N2" localSheetId="2">#REF!</definedName>
    <definedName name="CANTIDAD_ACERO_SE_N2">#REF!</definedName>
    <definedName name="CANTIDAD_ACERO_SE_N4" localSheetId="0">#REF!</definedName>
    <definedName name="CANTIDAD_ACERO_SE_N4" localSheetId="3">#REF!</definedName>
    <definedName name="CANTIDAD_ACERO_SE_N4" localSheetId="4">#REF!</definedName>
    <definedName name="CANTIDAD_ACERO_SE_N4" localSheetId="2">#REF!</definedName>
    <definedName name="CANTIDAD_ACERO_SE_N4">#REF!</definedName>
    <definedName name="CANTIDAD_MONTAJE_CONEXIÓN_STN" localSheetId="0">#REF!</definedName>
    <definedName name="CANTIDAD_MONTAJE_CONEXIÓN_STN" localSheetId="3">#REF!</definedName>
    <definedName name="CANTIDAD_MONTAJE_CONEXIÓN_STN" localSheetId="4">#REF!</definedName>
    <definedName name="CANTIDAD_MONTAJE_CONEXIÓN_STN" localSheetId="2">#REF!</definedName>
    <definedName name="CANTIDAD_MONTAJE_CONEXIÓN_STN">#REF!</definedName>
    <definedName name="CANTIDAD_MONTAJE_SE_N2" localSheetId="0">#REF!</definedName>
    <definedName name="CANTIDAD_MONTAJE_SE_N2" localSheetId="3">#REF!</definedName>
    <definedName name="CANTIDAD_MONTAJE_SE_N2" localSheetId="4">#REF!</definedName>
    <definedName name="CANTIDAD_MONTAJE_SE_N2" localSheetId="2">#REF!</definedName>
    <definedName name="CANTIDAD_MONTAJE_SE_N2">#REF!</definedName>
    <definedName name="CANTIDAD_MONTAJE_SE_N3" localSheetId="0">#REF!</definedName>
    <definedName name="CANTIDAD_MONTAJE_SE_N3" localSheetId="3">#REF!</definedName>
    <definedName name="CANTIDAD_MONTAJE_SE_N3" localSheetId="4">#REF!</definedName>
    <definedName name="CANTIDAD_MONTAJE_SE_N3" localSheetId="2">#REF!</definedName>
    <definedName name="CANTIDAD_MONTAJE_SE_N3">#REF!</definedName>
    <definedName name="CANTIDAD_MONTAJE_SE_N4" localSheetId="0">#REF!</definedName>
    <definedName name="CANTIDAD_MONTAJE_SE_N4" localSheetId="3">#REF!</definedName>
    <definedName name="CANTIDAD_MONTAJE_SE_N4" localSheetId="4">#REF!</definedName>
    <definedName name="CANTIDAD_MONTAJE_SE_N4" localSheetId="2">#REF!</definedName>
    <definedName name="CANTIDAD_MONTAJE_SE_N4">#REF!</definedName>
    <definedName name="CANTIDAD_OBRAS_CIVILES_CONEXIÓN_STN" localSheetId="0">#REF!</definedName>
    <definedName name="CANTIDAD_OBRAS_CIVILES_CONEXIÓN_STN" localSheetId="3">#REF!</definedName>
    <definedName name="CANTIDAD_OBRAS_CIVILES_CONEXIÓN_STN" localSheetId="4">#REF!</definedName>
    <definedName name="CANTIDAD_OBRAS_CIVILES_CONEXIÓN_STN" localSheetId="2">#REF!</definedName>
    <definedName name="CANTIDAD_OBRAS_CIVILES_CONEXIÓN_STN">#REF!</definedName>
    <definedName name="CANTIDAD_OBRAS_CIVILES_SE_N2" localSheetId="0">#REF!</definedName>
    <definedName name="CANTIDAD_OBRAS_CIVILES_SE_N2" localSheetId="3">#REF!</definedName>
    <definedName name="CANTIDAD_OBRAS_CIVILES_SE_N2" localSheetId="4">#REF!</definedName>
    <definedName name="CANTIDAD_OBRAS_CIVILES_SE_N2" localSheetId="2">#REF!</definedName>
    <definedName name="CANTIDAD_OBRAS_CIVILES_SE_N2">#REF!</definedName>
    <definedName name="CANTIDAD_OBRAS_CIVILES_SE_N3" localSheetId="0">#REF!</definedName>
    <definedName name="CANTIDAD_OBRAS_CIVILES_SE_N3" localSheetId="3">#REF!</definedName>
    <definedName name="CANTIDAD_OBRAS_CIVILES_SE_N3" localSheetId="4">#REF!</definedName>
    <definedName name="CANTIDAD_OBRAS_CIVILES_SE_N3" localSheetId="2">#REF!</definedName>
    <definedName name="CANTIDAD_OBRAS_CIVILES_SE_N3">#REF!</definedName>
    <definedName name="CANTIDAD_OBRAS_CIVILES_SE_N4" localSheetId="0">#REF!</definedName>
    <definedName name="CANTIDAD_OBRAS_CIVILES_SE_N4" localSheetId="3">#REF!</definedName>
    <definedName name="CANTIDAD_OBRAS_CIVILES_SE_N4" localSheetId="4">#REF!</definedName>
    <definedName name="CANTIDAD_OBRAS_CIVILES_SE_N4" localSheetId="2">#REF!</definedName>
    <definedName name="CANTIDAD_OBRAS_CIVILES_SE_N4">#REF!</definedName>
    <definedName name="CANTIDAD_UC_CONEXIÓN_STN" localSheetId="0">#REF!</definedName>
    <definedName name="CANTIDAD_UC_CONEXIÓN_STN" localSheetId="3">#REF!</definedName>
    <definedName name="CANTIDAD_UC_CONEXIÓN_STN" localSheetId="4">#REF!</definedName>
    <definedName name="CANTIDAD_UC_CONEXIÓN_STN" localSheetId="2">#REF!</definedName>
    <definedName name="CANTIDAD_UC_CONEXIÓN_STN">#REF!</definedName>
    <definedName name="CANTIDAD_UC_SE_N2" localSheetId="0">#REF!</definedName>
    <definedName name="CANTIDAD_UC_SE_N2" localSheetId="3">#REF!</definedName>
    <definedName name="CANTIDAD_UC_SE_N2" localSheetId="4">#REF!</definedName>
    <definedName name="CANTIDAD_UC_SE_N2" localSheetId="2">#REF!</definedName>
    <definedName name="CANTIDAD_UC_SE_N2">#REF!</definedName>
    <definedName name="CANTIDAD_UC_SE_N3" localSheetId="0">#REF!</definedName>
    <definedName name="CANTIDAD_UC_SE_N3" localSheetId="3">#REF!</definedName>
    <definedName name="CANTIDAD_UC_SE_N3" localSheetId="4">#REF!</definedName>
    <definedName name="CANTIDAD_UC_SE_N3" localSheetId="2">#REF!</definedName>
    <definedName name="CANTIDAD_UC_SE_N3">#REF!</definedName>
    <definedName name="CANTIDAD_UC_SE_N4" localSheetId="0">#REF!</definedName>
    <definedName name="CANTIDAD_UC_SE_N4" localSheetId="3">#REF!</definedName>
    <definedName name="CANTIDAD_UC_SE_N4" localSheetId="4">#REF!</definedName>
    <definedName name="CANTIDAD_UC_SE_N4" localSheetId="2">#REF!</definedName>
    <definedName name="CANTIDAD_UC_SE_N4">#REF!</definedName>
    <definedName name="CANTIDADES_CONEXIÓN_STN" localSheetId="0">#REF!</definedName>
    <definedName name="CANTIDADES_CONEXIÓN_STN" localSheetId="3">#REF!</definedName>
    <definedName name="CANTIDADES_CONEXIÓN_STN" localSheetId="4">#REF!</definedName>
    <definedName name="CANTIDADES_CONEXIÓN_STN" localSheetId="2">#REF!</definedName>
    <definedName name="CANTIDADES_CONEXIÓN_STN">#REF!</definedName>
    <definedName name="CANTIDADES_ETC1_CONEXIÓN_STN" localSheetId="0">#REF!</definedName>
    <definedName name="CANTIDADES_ETC1_CONEXIÓN_STN" localSheetId="3">#REF!</definedName>
    <definedName name="CANTIDADES_ETC1_CONEXIÓN_STN" localSheetId="4">#REF!</definedName>
    <definedName name="CANTIDADES_ETC1_CONEXIÓN_STN" localSheetId="2">#REF!</definedName>
    <definedName name="CANTIDADES_ETC1_CONEXIÓN_STN">#REF!</definedName>
    <definedName name="CANTIDADES_ETC1_SE_N2" localSheetId="0">#REF!</definedName>
    <definedName name="CANTIDADES_ETC1_SE_N2" localSheetId="3">#REF!</definedName>
    <definedName name="CANTIDADES_ETC1_SE_N2" localSheetId="4">#REF!</definedName>
    <definedName name="CANTIDADES_ETC1_SE_N2" localSheetId="2">#REF!</definedName>
    <definedName name="CANTIDADES_ETC1_SE_N2">#REF!</definedName>
    <definedName name="CANTIDADES_ETC1_SE_N3" localSheetId="0">#REF!</definedName>
    <definedName name="CANTIDADES_ETC1_SE_N3" localSheetId="3">#REF!</definedName>
    <definedName name="CANTIDADES_ETC1_SE_N3" localSheetId="4">#REF!</definedName>
    <definedName name="CANTIDADES_ETC1_SE_N3" localSheetId="2">#REF!</definedName>
    <definedName name="CANTIDADES_ETC1_SE_N3">#REF!</definedName>
    <definedName name="CANTIDADES_ETC1_SE_N4" localSheetId="0">#REF!</definedName>
    <definedName name="CANTIDADES_ETC1_SE_N4" localSheetId="3">#REF!</definedName>
    <definedName name="CANTIDADES_ETC1_SE_N4" localSheetId="4">#REF!</definedName>
    <definedName name="CANTIDADES_ETC1_SE_N4" localSheetId="2">#REF!</definedName>
    <definedName name="CANTIDADES_ETC1_SE_N4">#REF!</definedName>
    <definedName name="CANTIDADES_ETC2_SE_N2" localSheetId="0">#REF!</definedName>
    <definedName name="CANTIDADES_ETC2_SE_N2" localSheetId="3">#REF!</definedName>
    <definedName name="CANTIDADES_ETC2_SE_N2" localSheetId="4">#REF!</definedName>
    <definedName name="CANTIDADES_ETC2_SE_N2" localSheetId="2">#REF!</definedName>
    <definedName name="CANTIDADES_ETC2_SE_N2">#REF!</definedName>
    <definedName name="CANTIDADES_ETC2_SE_N3" localSheetId="0">#REF!</definedName>
    <definedName name="CANTIDADES_ETC2_SE_N3" localSheetId="3">#REF!</definedName>
    <definedName name="CANTIDADES_ETC2_SE_N3" localSheetId="4">#REF!</definedName>
    <definedName name="CANTIDADES_ETC2_SE_N3" localSheetId="2">#REF!</definedName>
    <definedName name="CANTIDADES_ETC2_SE_N3">#REF!</definedName>
    <definedName name="CANTIDADES_ETC2_SE_N4" localSheetId="0">#REF!</definedName>
    <definedName name="CANTIDADES_ETC2_SE_N4" localSheetId="3">#REF!</definedName>
    <definedName name="CANTIDADES_ETC2_SE_N4" localSheetId="4">#REF!</definedName>
    <definedName name="CANTIDADES_ETC2_SE_N4" localSheetId="2">#REF!</definedName>
    <definedName name="CANTIDADES_ETC2_SE_N4">#REF!</definedName>
    <definedName name="CANTIDADES_ETC3_CONEXIÓN_STN" localSheetId="0">#REF!</definedName>
    <definedName name="CANTIDADES_ETC3_CONEXIÓN_STN" localSheetId="3">#REF!</definedName>
    <definedName name="CANTIDADES_ETC3_CONEXIÓN_STN" localSheetId="4">#REF!</definedName>
    <definedName name="CANTIDADES_ETC3_CONEXIÓN_STN" localSheetId="2">#REF!</definedName>
    <definedName name="CANTIDADES_ETC3_CONEXIÓN_STN">#REF!</definedName>
    <definedName name="CANTIDADES_ETC3_SE_N3" localSheetId="0">#REF!</definedName>
    <definedName name="CANTIDADES_ETC3_SE_N3" localSheetId="3">#REF!</definedName>
    <definedName name="CANTIDADES_ETC3_SE_N3" localSheetId="4">#REF!</definedName>
    <definedName name="CANTIDADES_ETC3_SE_N3" localSheetId="2">#REF!</definedName>
    <definedName name="CANTIDADES_ETC3_SE_N3">#REF!</definedName>
    <definedName name="CANTIDADES_ETC3_SE_N4" localSheetId="0">#REF!</definedName>
    <definedName name="CANTIDADES_ETC3_SE_N4" localSheetId="3">#REF!</definedName>
    <definedName name="CANTIDADES_ETC3_SE_N4" localSheetId="4">#REF!</definedName>
    <definedName name="CANTIDADES_ETC3_SE_N4" localSheetId="2">#REF!</definedName>
    <definedName name="CANTIDADES_ETC3_SE_N4">#REF!</definedName>
    <definedName name="CANTIDADES_ETC4_SE_N3" localSheetId="0">#REF!</definedName>
    <definedName name="CANTIDADES_ETC4_SE_N3" localSheetId="3">#REF!</definedName>
    <definedName name="CANTIDADES_ETC4_SE_N3" localSheetId="4">#REF!</definedName>
    <definedName name="CANTIDADES_ETC4_SE_N3" localSheetId="2">#REF!</definedName>
    <definedName name="CANTIDADES_ETC4_SE_N3">#REF!</definedName>
    <definedName name="CANTIDADES_ETC4_SE_N4" localSheetId="0">#REF!</definedName>
    <definedName name="CANTIDADES_ETC4_SE_N4" localSheetId="3">#REF!</definedName>
    <definedName name="CANTIDADES_ETC4_SE_N4" localSheetId="4">#REF!</definedName>
    <definedName name="CANTIDADES_ETC4_SE_N4" localSheetId="2">#REF!</definedName>
    <definedName name="CANTIDADES_ETC4_SE_N4">#REF!</definedName>
    <definedName name="CANTIDADES_ETC5_SE_N3" localSheetId="0">#REF!</definedName>
    <definedName name="CANTIDADES_ETC5_SE_N3" localSheetId="3">#REF!</definedName>
    <definedName name="CANTIDADES_ETC5_SE_N3" localSheetId="4">#REF!</definedName>
    <definedName name="CANTIDADES_ETC5_SE_N3" localSheetId="2">#REF!</definedName>
    <definedName name="CANTIDADES_ETC5_SE_N3">#REF!</definedName>
    <definedName name="CANTIDADES_ETC6_SE_N3" localSheetId="0">#REF!</definedName>
    <definedName name="CANTIDADES_ETC6_SE_N3" localSheetId="3">#REF!</definedName>
    <definedName name="CANTIDADES_ETC6_SE_N3" localSheetId="4">#REF!</definedName>
    <definedName name="CANTIDADES_ETC6_SE_N3" localSheetId="2">#REF!</definedName>
    <definedName name="CANTIDADES_ETC6_SE_N3">#REF!</definedName>
    <definedName name="CANTIDADES_ETC7_SE_N3" localSheetId="0">#REF!</definedName>
    <definedName name="CANTIDADES_ETC7_SE_N3" localSheetId="3">#REF!</definedName>
    <definedName name="CANTIDADES_ETC7_SE_N3" localSheetId="4">#REF!</definedName>
    <definedName name="CANTIDADES_ETC7_SE_N3" localSheetId="2">#REF!</definedName>
    <definedName name="CANTIDADES_ETC7_SE_N3">#REF!</definedName>
    <definedName name="CANTIDADES_ETC8_SE_N3" localSheetId="0">#REF!</definedName>
    <definedName name="CANTIDADES_ETC8_SE_N3" localSheetId="3">#REF!</definedName>
    <definedName name="CANTIDADES_ETC8_SE_N3" localSheetId="4">#REF!</definedName>
    <definedName name="CANTIDADES_ETC8_SE_N3" localSheetId="2">#REF!</definedName>
    <definedName name="CANTIDADES_ETC8_SE_N3">#REF!</definedName>
    <definedName name="CI_VUCPA" localSheetId="0">#REF!</definedName>
    <definedName name="CI_VUCPA" localSheetId="3">#REF!</definedName>
    <definedName name="CI_VUCPA" localSheetId="4">#REF!</definedName>
    <definedName name="CI_VUCPA" localSheetId="2">#REF!</definedName>
    <definedName name="CI_VUCPA">#REF!</definedName>
    <definedName name="CÓDIGO_UC82_EQUIVALENTE" localSheetId="0">#REF!</definedName>
    <definedName name="CÓDIGO_UC82_EQUIVALENTE" localSheetId="3">#REF!</definedName>
    <definedName name="CÓDIGO_UC82_EQUIVALENTE" localSheetId="4">#REF!</definedName>
    <definedName name="CÓDIGO_UC82_EQUIVALENTE" localSheetId="2">#REF!</definedName>
    <definedName name="CÓDIGO_UC82_EQUIVALENTE">#REF!</definedName>
    <definedName name="COMPARACIÓN_VALORACIÓN_OR" localSheetId="0">#REF!</definedName>
    <definedName name="COMPARACIÓN_VALORACIÓN_OR" localSheetId="3">#REF!</definedName>
    <definedName name="COMPARACIÓN_VALORACIÓN_OR" localSheetId="4">#REF!</definedName>
    <definedName name="COMPARACIÓN_VALORACIÓN_OR" localSheetId="2">#REF!</definedName>
    <definedName name="COMPARACIÓN_VALORACIÓN_OR">#REF!</definedName>
    <definedName name="copia" localSheetId="0" hidden="1">#REF!</definedName>
    <definedName name="copia" localSheetId="3" hidden="1">#REF!</definedName>
    <definedName name="copia" localSheetId="4" hidden="1">#REF!</definedName>
    <definedName name="copia" localSheetId="2" hidden="1">#REF!</definedName>
    <definedName name="copia" hidden="1">#REF!</definedName>
    <definedName name="COSTO_ADMON_COMPENSACIONES" localSheetId="0">#REF!</definedName>
    <definedName name="COSTO_ADMON_COMPENSACIONES" localSheetId="3">#REF!</definedName>
    <definedName name="COSTO_ADMON_COMPENSACIONES" localSheetId="4">#REF!</definedName>
    <definedName name="COSTO_ADMON_COMPENSACIONES" localSheetId="2">#REF!</definedName>
    <definedName name="COSTO_ADMON_COMPENSACIONES">#REF!</definedName>
    <definedName name="COSTO_APOYOS" localSheetId="0">'[1]COSTO ELEMENTOS N1'!#REF!</definedName>
    <definedName name="COSTO_APOYOS" localSheetId="3">'[1]COSTO ELEMENTOS N1'!#REF!</definedName>
    <definedName name="COSTO_APOYOS" localSheetId="4">'[1]COSTO ELEMENTOS N1'!#REF!</definedName>
    <definedName name="COSTO_APOYOS" localSheetId="2">'[1]COSTO ELEMENTOS N1'!#REF!</definedName>
    <definedName name="COSTO_APOYOS">'[1]COSTO ELEMENTOS N1'!#REF!</definedName>
    <definedName name="COSTO_CÁMARAS" localSheetId="0">'[1]COSTO ELEMENTOS N1'!#REF!</definedName>
    <definedName name="COSTO_CÁMARAS" localSheetId="2">'[1]COSTO ELEMENTOS N1'!#REF!</definedName>
    <definedName name="COSTO_CÁMARAS">'[1]COSTO ELEMENTOS N1'!#REF!</definedName>
    <definedName name="COSTO_CONDUCTOR_TIPO_LN2" localSheetId="0">#REF!</definedName>
    <definedName name="COSTO_CONDUCTOR_TIPO_LN2" localSheetId="3">#REF!</definedName>
    <definedName name="COSTO_CONDUCTOR_TIPO_LN2" localSheetId="4">#REF!</definedName>
    <definedName name="COSTO_CONDUCTOR_TIPO_LN2" localSheetId="2">#REF!</definedName>
    <definedName name="COSTO_CONDUCTOR_TIPO_LN2">#REF!</definedName>
    <definedName name="COSTO_ELEMENTOS_TOTAL" localSheetId="0">#REF!</definedName>
    <definedName name="COSTO_ELEMENTOS_TOTAL" localSheetId="3">#REF!</definedName>
    <definedName name="COSTO_ELEMENTOS_TOTAL" localSheetId="4">#REF!</definedName>
    <definedName name="COSTO_ELEMENTOS_TOTAL" localSheetId="2">#REF!</definedName>
    <definedName name="COSTO_ELEMENTOS_TOTAL">#REF!</definedName>
    <definedName name="COSTO_ING_COMPENSACIONES" localSheetId="0">#REF!</definedName>
    <definedName name="COSTO_ING_COMPENSACIONES" localSheetId="3">#REF!</definedName>
    <definedName name="COSTO_ING_COMPENSACIONES" localSheetId="4">#REF!</definedName>
    <definedName name="COSTO_ING_COMPENSACIONES" localSheetId="2">#REF!</definedName>
    <definedName name="COSTO_ING_COMPENSACIONES">#REF!</definedName>
    <definedName name="COSTO_INSTALACIÓN_APOYOS" localSheetId="0">'[1]COSTO ELEMENTOS N1'!#REF!</definedName>
    <definedName name="COSTO_INSTALACIÓN_APOYOS" localSheetId="3">'[1]COSTO ELEMENTOS N1'!#REF!</definedName>
    <definedName name="COSTO_INSTALACIÓN_APOYOS" localSheetId="4">'[1]COSTO ELEMENTOS N1'!#REF!</definedName>
    <definedName name="COSTO_INSTALACIÓN_APOYOS" localSheetId="2">'[1]COSTO ELEMENTOS N1'!#REF!</definedName>
    <definedName name="COSTO_INSTALACIÓN_APOYOS">'[1]COSTO ELEMENTOS N1'!#REF!</definedName>
    <definedName name="COSTO_INSTALACION_CAMARAS" localSheetId="0">'[1]COSTO ELEMENTOS N1'!#REF!</definedName>
    <definedName name="COSTO_INSTALACION_CAMARAS" localSheetId="2">'[1]COSTO ELEMENTOS N1'!#REF!</definedName>
    <definedName name="COSTO_INSTALACION_CAMARAS">'[1]COSTO ELEMENTOS N1'!#REF!</definedName>
    <definedName name="COSTO_INT_COMPENSACIONES" localSheetId="0">#REF!</definedName>
    <definedName name="COSTO_INT_COMPENSACIONES" localSheetId="3">#REF!</definedName>
    <definedName name="COSTO_INT_COMPENSACIONES" localSheetId="4">#REF!</definedName>
    <definedName name="COSTO_INT_COMPENSACIONES" localSheetId="2">#REF!</definedName>
    <definedName name="COSTO_INT_COMPENSACIONES">#REF!</definedName>
    <definedName name="COSTO_MONTAJE_ESTRUCTURAS_LN3" localSheetId="0">#REF!</definedName>
    <definedName name="COSTO_MONTAJE_ESTRUCTURAS_LN3" localSheetId="3">#REF!</definedName>
    <definedName name="COSTO_MONTAJE_ESTRUCTURAS_LN3" localSheetId="4">#REF!</definedName>
    <definedName name="COSTO_MONTAJE_ESTRUCTURAS_LN3" localSheetId="2">#REF!</definedName>
    <definedName name="COSTO_MONTAJE_ESTRUCTURAS_LN3">#REF!</definedName>
    <definedName name="COSTO_MPPS_COMPENSACIONES" localSheetId="0">#REF!</definedName>
    <definedName name="COSTO_MPPS_COMPENSACIONES" localSheetId="3">#REF!</definedName>
    <definedName name="COSTO_MPPS_COMPENSACIONES" localSheetId="4">#REF!</definedName>
    <definedName name="COSTO_MPPS_COMPENSACIONES" localSheetId="2">#REF!</definedName>
    <definedName name="COSTO_MPPS_COMPENSACIONES">#REF!</definedName>
    <definedName name="COSTO_OBRAS_CIVILES_COMPENSACIONES" localSheetId="0">#REF!</definedName>
    <definedName name="COSTO_OBRAS_CIVILES_COMPENSACIONES" localSheetId="3">#REF!</definedName>
    <definedName name="COSTO_OBRAS_CIVILES_COMPENSACIONES" localSheetId="4">#REF!</definedName>
    <definedName name="COSTO_OBRAS_CIVILES_COMPENSACIONES" localSheetId="2">#REF!</definedName>
    <definedName name="COSTO_OBRAS_CIVILES_COMPENSACIONES">#REF!</definedName>
    <definedName name="COSTO_TRANSFORMADORES">[2]TRANSFORMADORES!$A$2:$G$41</definedName>
    <definedName name="COSTO_TRANSFORMADORES_POTENCIA" localSheetId="0">#REF!</definedName>
    <definedName name="COSTO_TRANSFORMADORES_POTENCIA" localSheetId="3">#REF!</definedName>
    <definedName name="COSTO_TRANSFORMADORES_POTENCIA" localSheetId="4">#REF!</definedName>
    <definedName name="COSTO_TRANSFORMADORES_POTENCIA" localSheetId="2">#REF!</definedName>
    <definedName name="COSTO_TRANSFORMADORES_POTENCIA">#REF!</definedName>
    <definedName name="COSTO_UC_COMPENSACIONES" localSheetId="0">'[3]COSTOS UC COMPENSACIONES'!#REF!</definedName>
    <definedName name="COSTO_UC_COMPENSACIONES" localSheetId="3">'[3]COSTOS UC COMPENSACIONES'!#REF!</definedName>
    <definedName name="COSTO_UC_COMPENSACIONES" localSheetId="4">'[3]COSTOS UC COMPENSACIONES'!#REF!</definedName>
    <definedName name="COSTO_UC_COMPENSACIONES" localSheetId="2">'[3]COSTOS UC COMPENSACIONES'!#REF!</definedName>
    <definedName name="COSTO_UC_COMPENSACIONES">'[3]COSTOS UC COMPENSACIONES'!#REF!</definedName>
    <definedName name="COSTO_UC_LN4" localSheetId="0">#REF!</definedName>
    <definedName name="COSTO_UC_LN4" localSheetId="3">#REF!</definedName>
    <definedName name="COSTO_UC_LN4" localSheetId="4">#REF!</definedName>
    <definedName name="COSTO_UC_LN4" localSheetId="2">#REF!</definedName>
    <definedName name="COSTO_UC_LN4">#REF!</definedName>
    <definedName name="COSTO_UC36_EQUIVALENTE" localSheetId="0">#REF!</definedName>
    <definedName name="COSTO_UC36_EQUIVALENTE" localSheetId="3">#REF!</definedName>
    <definedName name="COSTO_UC36_EQUIVALENTE" localSheetId="4">#REF!</definedName>
    <definedName name="COSTO_UC36_EQUIVALENTE" localSheetId="2">#REF!</definedName>
    <definedName name="COSTO_UC36_EQUIVALENTE">#REF!</definedName>
    <definedName name="COSTOS_MONTAJE_LN4" localSheetId="0">#REF!</definedName>
    <definedName name="COSTOS_MONTAJE_LN4" localSheetId="3">#REF!</definedName>
    <definedName name="COSTOS_MONTAJE_LN4" localSheetId="4">#REF!</definedName>
    <definedName name="COSTOS_MONTAJE_LN4" localSheetId="2">#REF!</definedName>
    <definedName name="COSTOS_MONTAJE_LN4">#REF!</definedName>
    <definedName name="COSTOS_OBRAS_CIVILES_LN4" localSheetId="0">#REF!</definedName>
    <definedName name="COSTOS_OBRAS_CIVILES_LN4" localSheetId="3">#REF!</definedName>
    <definedName name="COSTOS_OBRAS_CIVILES_LN4" localSheetId="4">#REF!</definedName>
    <definedName name="COSTOS_OBRAS_CIVILES_LN4" localSheetId="2">#REF!</definedName>
    <definedName name="COSTOS_OBRAS_CIVILES_LN4">#REF!</definedName>
    <definedName name="COSTOS_VARIABLES_OBRAS_CIVILES_COMPENSACIONES" localSheetId="0">#REF!</definedName>
    <definedName name="COSTOS_VARIABLES_OBRAS_CIVILES_COMPENSACIONES" localSheetId="3">#REF!</definedName>
    <definedName name="COSTOS_VARIABLES_OBRAS_CIVILES_COMPENSACIONES" localSheetId="4">#REF!</definedName>
    <definedName name="COSTOS_VARIABLES_OBRAS_CIVILES_COMPENSACIONES" localSheetId="2">#REF!</definedName>
    <definedName name="COSTOS_VARIABLES_OBRAS_CIVILES_COMPENSACIONES">#REF!</definedName>
    <definedName name="DDP_ING_INT_CC" localSheetId="0">#REF!</definedName>
    <definedName name="DDP_ING_INT_CC" localSheetId="3">#REF!</definedName>
    <definedName name="DDP_ING_INT_CC" localSheetId="4">#REF!</definedName>
    <definedName name="DDP_ING_INT_CC" localSheetId="2">#REF!</definedName>
    <definedName name="DDP_ING_INT_CC">#REF!</definedName>
    <definedName name="DDP_N2L" localSheetId="0">'[3]DDP LN2'!#REF!</definedName>
    <definedName name="DDP_N2L" localSheetId="3">'[3]DDP LN2'!#REF!</definedName>
    <definedName name="DDP_N2L" localSheetId="4">'[3]DDP LN2'!#REF!</definedName>
    <definedName name="DDP_N2L" localSheetId="2">'[3]DDP LN2'!#REF!</definedName>
    <definedName name="DDP_N2L">'[3]DDP LN2'!#REF!</definedName>
    <definedName name="DESCRIPCION_LN2" localSheetId="0">#REF!</definedName>
    <definedName name="DESCRIPCION_LN2" localSheetId="3">#REF!</definedName>
    <definedName name="DESCRIPCION_LN2" localSheetId="4">#REF!</definedName>
    <definedName name="DESCRIPCION_LN2" localSheetId="2">#REF!</definedName>
    <definedName name="DESCRIPCION_LN2">#REF!</definedName>
    <definedName name="ESCENARIOS_PRECIO_ACERO" localSheetId="0">#REF!</definedName>
    <definedName name="ESCENARIOS_PRECIO_ACERO" localSheetId="3">#REF!</definedName>
    <definedName name="ESCENARIOS_PRECIO_ACERO" localSheetId="4">#REF!</definedName>
    <definedName name="ESCENARIOS_PRECIO_ACERO" localSheetId="2">#REF!</definedName>
    <definedName name="ESCENARIOS_PRECIO_ACERO">#REF!</definedName>
    <definedName name="ESTRUCTURA_LN4" localSheetId="0">#REF!</definedName>
    <definedName name="ESTRUCTURA_LN4" localSheetId="3">#REF!</definedName>
    <definedName name="ESTRUCTURA_LN4" localSheetId="4">#REF!</definedName>
    <definedName name="ESTRUCTURA_LN4" localSheetId="2">#REF!</definedName>
    <definedName name="ESTRUCTURA_LN4">#REF!</definedName>
    <definedName name="ETC_1_CONEXIÓN_STN" localSheetId="0">#REF!</definedName>
    <definedName name="ETC_1_CONEXIÓN_STN" localSheetId="3">#REF!</definedName>
    <definedName name="ETC_1_CONEXIÓN_STN" localSheetId="4">#REF!</definedName>
    <definedName name="ETC_1_CONEXIÓN_STN" localSheetId="2">#REF!</definedName>
    <definedName name="ETC_1_CONEXIÓN_STN">#REF!</definedName>
    <definedName name="ETC_1_SE_N2" localSheetId="0">#REF!</definedName>
    <definedName name="ETC_1_SE_N2" localSheetId="3">#REF!</definedName>
    <definedName name="ETC_1_SE_N2" localSheetId="4">#REF!</definedName>
    <definedName name="ETC_1_SE_N2" localSheetId="2">#REF!</definedName>
    <definedName name="ETC_1_SE_N2">#REF!</definedName>
    <definedName name="ETC_1_SE_N3" localSheetId="0">#REF!</definedName>
    <definedName name="ETC_1_SE_N3" localSheetId="3">#REF!</definedName>
    <definedName name="ETC_1_SE_N3" localSheetId="4">#REF!</definedName>
    <definedName name="ETC_1_SE_N3" localSheetId="2">#REF!</definedName>
    <definedName name="ETC_1_SE_N3">#REF!</definedName>
    <definedName name="ETC_1_SE_N4" localSheetId="0">#REF!</definedName>
    <definedName name="ETC_1_SE_N4" localSheetId="3">#REF!</definedName>
    <definedName name="ETC_1_SE_N4" localSheetId="4">#REF!</definedName>
    <definedName name="ETC_1_SE_N4" localSheetId="2">#REF!</definedName>
    <definedName name="ETC_1_SE_N4">#REF!</definedName>
    <definedName name="ETC_2_CONEXIÓN_STN" localSheetId="0">#REF!</definedName>
    <definedName name="ETC_2_CONEXIÓN_STN" localSheetId="3">#REF!</definedName>
    <definedName name="ETC_2_CONEXIÓN_STN" localSheetId="4">#REF!</definedName>
    <definedName name="ETC_2_CONEXIÓN_STN" localSheetId="2">#REF!</definedName>
    <definedName name="ETC_2_CONEXIÓN_STN">#REF!</definedName>
    <definedName name="ETC_2_SE_N2" localSheetId="0">#REF!</definedName>
    <definedName name="ETC_2_SE_N2" localSheetId="3">#REF!</definedName>
    <definedName name="ETC_2_SE_N2" localSheetId="4">#REF!</definedName>
    <definedName name="ETC_2_SE_N2" localSheetId="2">#REF!</definedName>
    <definedName name="ETC_2_SE_N2">#REF!</definedName>
    <definedName name="ETC_2_SE_N3" localSheetId="0">#REF!</definedName>
    <definedName name="ETC_2_SE_N3" localSheetId="3">#REF!</definedName>
    <definedName name="ETC_2_SE_N3" localSheetId="4">#REF!</definedName>
    <definedName name="ETC_2_SE_N3" localSheetId="2">#REF!</definedName>
    <definedName name="ETC_2_SE_N3">#REF!</definedName>
    <definedName name="ETC_2_SE_N4" localSheetId="0">#REF!</definedName>
    <definedName name="ETC_2_SE_N4" localSheetId="3">#REF!</definedName>
    <definedName name="ETC_2_SE_N4" localSheetId="4">#REF!</definedName>
    <definedName name="ETC_2_SE_N4" localSheetId="2">#REF!</definedName>
    <definedName name="ETC_2_SE_N4">#REF!</definedName>
    <definedName name="ETC_3_CONEXIÓN_STN" localSheetId="0">#REF!</definedName>
    <definedName name="ETC_3_CONEXIÓN_STN" localSheetId="3">#REF!</definedName>
    <definedName name="ETC_3_CONEXIÓN_STN" localSheetId="4">#REF!</definedName>
    <definedName name="ETC_3_CONEXIÓN_STN" localSheetId="2">#REF!</definedName>
    <definedName name="ETC_3_CONEXIÓN_STN">#REF!</definedName>
    <definedName name="ETC_3_SE_N3" localSheetId="0">#REF!</definedName>
    <definedName name="ETC_3_SE_N3" localSheetId="3">#REF!</definedName>
    <definedName name="ETC_3_SE_N3" localSheetId="4">#REF!</definedName>
    <definedName name="ETC_3_SE_N3" localSheetId="2">#REF!</definedName>
    <definedName name="ETC_3_SE_N3">#REF!</definedName>
    <definedName name="ETC_3_SE_N4" localSheetId="0">#REF!</definedName>
    <definedName name="ETC_3_SE_N4" localSheetId="3">#REF!</definedName>
    <definedName name="ETC_3_SE_N4" localSheetId="4">#REF!</definedName>
    <definedName name="ETC_3_SE_N4" localSheetId="2">#REF!</definedName>
    <definedName name="ETC_3_SE_N4">#REF!</definedName>
    <definedName name="ETC_4_SE_N3" localSheetId="0">#REF!</definedName>
    <definedName name="ETC_4_SE_N3" localSheetId="3">#REF!</definedName>
    <definedName name="ETC_4_SE_N3" localSheetId="4">#REF!</definedName>
    <definedName name="ETC_4_SE_N3" localSheetId="2">#REF!</definedName>
    <definedName name="ETC_4_SE_N3">#REF!</definedName>
    <definedName name="ETC_4_SE_N4" localSheetId="0">#REF!</definedName>
    <definedName name="ETC_4_SE_N4" localSheetId="3">#REF!</definedName>
    <definedName name="ETC_4_SE_N4" localSheetId="4">#REF!</definedName>
    <definedName name="ETC_4_SE_N4" localSheetId="2">#REF!</definedName>
    <definedName name="ETC_4_SE_N4">#REF!</definedName>
    <definedName name="ETC_5_SE_N3" localSheetId="0">#REF!</definedName>
    <definedName name="ETC_5_SE_N3" localSheetId="3">#REF!</definedName>
    <definedName name="ETC_5_SE_N3" localSheetId="4">#REF!</definedName>
    <definedName name="ETC_5_SE_N3" localSheetId="2">#REF!</definedName>
    <definedName name="ETC_5_SE_N3">#REF!</definedName>
    <definedName name="ETC_5_SE_N4" localSheetId="0">#REF!</definedName>
    <definedName name="ETC_5_SE_N4" localSheetId="3">#REF!</definedName>
    <definedName name="ETC_5_SE_N4" localSheetId="4">#REF!</definedName>
    <definedName name="ETC_5_SE_N4" localSheetId="2">#REF!</definedName>
    <definedName name="ETC_5_SE_N4">#REF!</definedName>
    <definedName name="ETC_6_SE_N3" localSheetId="0">#REF!</definedName>
    <definedName name="ETC_6_SE_N3" localSheetId="3">#REF!</definedName>
    <definedName name="ETC_6_SE_N3" localSheetId="4">#REF!</definedName>
    <definedName name="ETC_6_SE_N3" localSheetId="2">#REF!</definedName>
    <definedName name="ETC_6_SE_N3">#REF!</definedName>
    <definedName name="ETC_7_SE_N3" localSheetId="0">#REF!</definedName>
    <definedName name="ETC_7_SE_N3" localSheetId="3">#REF!</definedName>
    <definedName name="ETC_7_SE_N3" localSheetId="4">#REF!</definedName>
    <definedName name="ETC_7_SE_N3" localSheetId="2">#REF!</definedName>
    <definedName name="ETC_7_SE_N3">#REF!</definedName>
    <definedName name="ETC_8_SE_N3" localSheetId="0">#REF!</definedName>
    <definedName name="ETC_8_SE_N3" localSheetId="3">#REF!</definedName>
    <definedName name="ETC_8_SE_N3" localSheetId="4">#REF!</definedName>
    <definedName name="ETC_8_SE_N3" localSheetId="2">#REF!</definedName>
    <definedName name="ETC_8_SE_N3">#REF!</definedName>
    <definedName name="FACTOR_COBRE" localSheetId="0">#REF!</definedName>
    <definedName name="FACTOR_COBRE" localSheetId="3">#REF!</definedName>
    <definedName name="FACTOR_COBRE" localSheetId="4">#REF!</definedName>
    <definedName name="FACTOR_COBRE" localSheetId="2">#REF!</definedName>
    <definedName name="FACTOR_COBRE">#REF!</definedName>
    <definedName name="FACTOR_INDEXACIÓN" localSheetId="0">#REF!</definedName>
    <definedName name="FACTOR_INDEXACIÓN" localSheetId="3">#REF!</definedName>
    <definedName name="FACTOR_INDEXACIÓN" localSheetId="4">#REF!</definedName>
    <definedName name="FACTOR_INDEXACIÓN" localSheetId="2">#REF!</definedName>
    <definedName name="FACTOR_INDEXACIÓN">#REF!</definedName>
    <definedName name="FACTOR_PONDERACIÓN_PRECIOS" localSheetId="0">#REF!</definedName>
    <definedName name="FACTOR_PONDERACIÓN_PRECIOS" localSheetId="3">#REF!</definedName>
    <definedName name="FACTOR_PONDERACIÓN_PRECIOS" localSheetId="4">#REF!</definedName>
    <definedName name="FACTOR_PONDERACIÓN_PRECIOS" localSheetId="2">#REF!</definedName>
    <definedName name="FACTOR_PONDERACIÓN_PRECIOS">#REF!</definedName>
    <definedName name="FACTOR_REPUESTOS_SE" localSheetId="0">#REF!</definedName>
    <definedName name="FACTOR_REPUESTOS_SE" localSheetId="3">#REF!</definedName>
    <definedName name="FACTOR_REPUESTOS_SE" localSheetId="4">#REF!</definedName>
    <definedName name="FACTOR_REPUESTOS_SE" localSheetId="2">#REF!</definedName>
    <definedName name="FACTOR_REPUESTOS_SE">#REF!</definedName>
    <definedName name="FI_COMPENSACIONES_082" localSheetId="0">#REF!</definedName>
    <definedName name="FI_COMPENSACIONES_082" localSheetId="3">#REF!</definedName>
    <definedName name="FI_COMPENSACIONES_082" localSheetId="4">#REF!</definedName>
    <definedName name="FI_COMPENSACIONES_082" localSheetId="2">#REF!</definedName>
    <definedName name="FI_COMPENSACIONES_082">#REF!</definedName>
    <definedName name="FI_CREG_082" localSheetId="0">#REF!</definedName>
    <definedName name="FI_CREG_082" localSheetId="3">#REF!</definedName>
    <definedName name="FI_CREG_082" localSheetId="4">#REF!</definedName>
    <definedName name="FI_CREG_082" localSheetId="2">#REF!</definedName>
    <definedName name="FI_CREG_082">#REF!</definedName>
    <definedName name="FI_LÍNEAS_AEREAS_082" localSheetId="0">#REF!</definedName>
    <definedName name="FI_LÍNEAS_AEREAS_082" localSheetId="3">#REF!</definedName>
    <definedName name="FI_LÍNEAS_AEREAS_082" localSheetId="4">#REF!</definedName>
    <definedName name="FI_LÍNEAS_AEREAS_082" localSheetId="2">#REF!</definedName>
    <definedName name="FI_LÍNEAS_AEREAS_082">#REF!</definedName>
    <definedName name="FI_LÍNEAS_SUB_082" localSheetId="0">#REF!</definedName>
    <definedName name="FI_LÍNEAS_SUB_082" localSheetId="3">#REF!</definedName>
    <definedName name="FI_LÍNEAS_SUB_082" localSheetId="4">#REF!</definedName>
    <definedName name="FI_LÍNEAS_SUB_082" localSheetId="2">#REF!</definedName>
    <definedName name="FI_LÍNEAS_SUB_082">#REF!</definedName>
    <definedName name="FI_SE_082" localSheetId="0">#REF!</definedName>
    <definedName name="FI_SE_082" localSheetId="3">#REF!</definedName>
    <definedName name="FI_SE_082" localSheetId="4">#REF!</definedName>
    <definedName name="FI_SE_082" localSheetId="2">#REF!</definedName>
    <definedName name="FI_SE_082">#REF!</definedName>
    <definedName name="FI_TRAFOS_082" localSheetId="0">#REF!</definedName>
    <definedName name="FI_TRAFOS_082" localSheetId="3">#REF!</definedName>
    <definedName name="FI_TRAFOS_082" localSheetId="4">#REF!</definedName>
    <definedName name="FI_TRAFOS_082" localSheetId="2">#REF!</definedName>
    <definedName name="FI_TRAFOS_082">#REF!</definedName>
    <definedName name="FI_UC_082" localSheetId="0">#REF!</definedName>
    <definedName name="FI_UC_082" localSheetId="3">#REF!</definedName>
    <definedName name="FI_UC_082" localSheetId="4">#REF!</definedName>
    <definedName name="FI_UC_082" localSheetId="2">#REF!</definedName>
    <definedName name="FI_UC_082">#REF!</definedName>
    <definedName name="ID_UC_CONEXIÓN_STN" localSheetId="0">#REF!</definedName>
    <definedName name="ID_UC_CONEXIÓN_STN" localSheetId="3">#REF!</definedName>
    <definedName name="ID_UC_CONEXIÓN_STN" localSheetId="4">#REF!</definedName>
    <definedName name="ID_UC_CONEXIÓN_STN" localSheetId="2">#REF!</definedName>
    <definedName name="ID_UC_CONEXIÓN_STN">#REF!</definedName>
    <definedName name="ID_UC_SE_N2" localSheetId="0">#REF!</definedName>
    <definedName name="ID_UC_SE_N2" localSheetId="3">#REF!</definedName>
    <definedName name="ID_UC_SE_N2" localSheetId="4">#REF!</definedName>
    <definedName name="ID_UC_SE_N2" localSheetId="2">#REF!</definedName>
    <definedName name="ID_UC_SE_N2">#REF!</definedName>
    <definedName name="ID_UC_SE_N3" localSheetId="0">#REF!</definedName>
    <definedName name="ID_UC_SE_N3" localSheetId="3">#REF!</definedName>
    <definedName name="ID_UC_SE_N3" localSheetId="4">#REF!</definedName>
    <definedName name="ID_UC_SE_N3" localSheetId="2">#REF!</definedName>
    <definedName name="ID_UC_SE_N3">#REF!</definedName>
    <definedName name="ID_UC_SE_N4" localSheetId="0">#REF!</definedName>
    <definedName name="ID_UC_SE_N4" localSheetId="3">#REF!</definedName>
    <definedName name="ID_UC_SE_N4" localSheetId="4">#REF!</definedName>
    <definedName name="ID_UC_SE_N4" localSheetId="2">#REF!</definedName>
    <definedName name="ID_UC_SE_N4">#REF!</definedName>
    <definedName name="IMPACTO_CAMBIOS_VALORACIÓN" localSheetId="0">#REF!</definedName>
    <definedName name="IMPACTO_CAMBIOS_VALORACIÓN" localSheetId="3">#REF!</definedName>
    <definedName name="IMPACTO_CAMBIOS_VALORACIÓN" localSheetId="4">#REF!</definedName>
    <definedName name="IMPACTO_CAMBIOS_VALORACIÓN" localSheetId="2">#REF!</definedName>
    <definedName name="IMPACTO_CAMBIOS_VALORACIÓN">#REF!</definedName>
    <definedName name="IMPACTO_LN2" localSheetId="0">#REF!</definedName>
    <definedName name="IMPACTO_LN2" localSheetId="3">#REF!</definedName>
    <definedName name="IMPACTO_LN2" localSheetId="4">#REF!</definedName>
    <definedName name="IMPACTO_LN2" localSheetId="2">#REF!</definedName>
    <definedName name="IMPACTO_LN2">#REF!</definedName>
    <definedName name="IMPACTO_LN3" localSheetId="0">#REF!</definedName>
    <definedName name="IMPACTO_LN3" localSheetId="3">#REF!</definedName>
    <definedName name="IMPACTO_LN3" localSheetId="4">#REF!</definedName>
    <definedName name="IMPACTO_LN3" localSheetId="2">#REF!</definedName>
    <definedName name="IMPACTO_LN3">#REF!</definedName>
    <definedName name="IMPACTO_LN4" localSheetId="0">#REF!</definedName>
    <definedName name="IMPACTO_LN4" localSheetId="3">#REF!</definedName>
    <definedName name="IMPACTO_LN4" localSheetId="4">#REF!</definedName>
    <definedName name="IMPACTO_LN4" localSheetId="2">#REF!</definedName>
    <definedName name="IMPACTO_LN4">#REF!</definedName>
    <definedName name="INDEXADORES" localSheetId="0">#REF!</definedName>
    <definedName name="INDEXADORES" localSheetId="3">#REF!</definedName>
    <definedName name="INDEXADORES" localSheetId="4">#REF!</definedName>
    <definedName name="INDEXADORES" localSheetId="2">#REF!</definedName>
    <definedName name="INDEXADORES">#REF!</definedName>
    <definedName name="INVENTARIO_UC_082" localSheetId="0">#REF!</definedName>
    <definedName name="INVENTARIO_UC_082" localSheetId="3">#REF!</definedName>
    <definedName name="INVENTARIO_UC_082" localSheetId="4">#REF!</definedName>
    <definedName name="INVENTARIO_UC_082" localSheetId="2">#REF!</definedName>
    <definedName name="INVENTARIO_UC_082">#REF!</definedName>
    <definedName name="LISTA_ESTRUCTURAS_LN4" localSheetId="0">#REF!</definedName>
    <definedName name="LISTA_ESTRUCTURAS_LN4" localSheetId="3">#REF!</definedName>
    <definedName name="LISTA_ESTRUCTURAS_LN4" localSheetId="4">#REF!</definedName>
    <definedName name="LISTA_ESTRUCTURAS_LN4" localSheetId="2">#REF!</definedName>
    <definedName name="LISTA_ESTRUCTURAS_LN4">#REF!</definedName>
    <definedName name="LISTA_SE_N4" localSheetId="0">#REF!</definedName>
    <definedName name="LISTA_SE_N4" localSheetId="3">#REF!</definedName>
    <definedName name="LISTA_SE_N4" localSheetId="4">#REF!</definedName>
    <definedName name="LISTA_SE_N4" localSheetId="2">#REF!</definedName>
    <definedName name="LISTA_SE_N4">#REF!</definedName>
    <definedName name="LISTA_UC_CONEXIÓN_STN" localSheetId="0">#REF!</definedName>
    <definedName name="LISTA_UC_CONEXIÓN_STN" localSheetId="3">#REF!</definedName>
    <definedName name="LISTA_UC_CONEXIÓN_STN" localSheetId="4">#REF!</definedName>
    <definedName name="LISTA_UC_CONEXIÓN_STN" localSheetId="2">#REF!</definedName>
    <definedName name="LISTA_UC_CONEXIÓN_STN">#REF!</definedName>
    <definedName name="LISTA_UC_SE_N2" localSheetId="0">#REF!</definedName>
    <definedName name="LISTA_UC_SE_N2" localSheetId="3">#REF!</definedName>
    <definedName name="LISTA_UC_SE_N2" localSheetId="4">#REF!</definedName>
    <definedName name="LISTA_UC_SE_N2" localSheetId="2">#REF!</definedName>
    <definedName name="LISTA_UC_SE_N2">#REF!</definedName>
    <definedName name="LISTA_UC_SE_N3" localSheetId="0">#REF!</definedName>
    <definedName name="LISTA_UC_SE_N3" localSheetId="3">#REF!</definedName>
    <definedName name="LISTA_UC_SE_N3" localSheetId="4">#REF!</definedName>
    <definedName name="LISTA_UC_SE_N3" localSheetId="2">#REF!</definedName>
    <definedName name="LISTA_UC_SE_N3">#REF!</definedName>
    <definedName name="LISTA_UC_SE_N4" localSheetId="0">#REF!</definedName>
    <definedName name="LISTA_UC_SE_N4" localSheetId="3">#REF!</definedName>
    <definedName name="LISTA_UC_SE_N4" localSheetId="4">#REF!</definedName>
    <definedName name="LISTA_UC_SE_N4" localSheetId="2">#REF!</definedName>
    <definedName name="LISTA_UC_SE_N4">#REF!</definedName>
    <definedName name="LOCALIZACION_UC_LN2" localSheetId="0">#REF!</definedName>
    <definedName name="LOCALIZACION_UC_LN2" localSheetId="3">#REF!</definedName>
    <definedName name="LOCALIZACION_UC_LN2" localSheetId="4">#REF!</definedName>
    <definedName name="LOCALIZACION_UC_LN2" localSheetId="2">#REF!</definedName>
    <definedName name="LOCALIZACION_UC_LN2">#REF!</definedName>
    <definedName name="MONTAJE_N2L1_N2L12" localSheetId="0">#REF!</definedName>
    <definedName name="MONTAJE_N2L1_N2L12" localSheetId="3">#REF!</definedName>
    <definedName name="MONTAJE_N2L1_N2L12" localSheetId="4">#REF!</definedName>
    <definedName name="MONTAJE_N2L1_N2L12" localSheetId="2">#REF!</definedName>
    <definedName name="MONTAJE_N2L1_N2L12">#REF!</definedName>
    <definedName name="MONTAJE_N2L13_N2L24" localSheetId="0">#REF!</definedName>
    <definedName name="MONTAJE_N2L13_N2L24" localSheetId="3">#REF!</definedName>
    <definedName name="MONTAJE_N2L13_N2L24" localSheetId="4">#REF!</definedName>
    <definedName name="MONTAJE_N2L13_N2L24" localSheetId="2">#REF!</definedName>
    <definedName name="MONTAJE_N2L13_N2L24">#REF!</definedName>
    <definedName name="MONTAJE_N2L26_N2L34" localSheetId="0">#REF!</definedName>
    <definedName name="MONTAJE_N2L26_N2L34" localSheetId="3">#REF!</definedName>
    <definedName name="MONTAJE_N2L26_N2L34" localSheetId="4">#REF!</definedName>
    <definedName name="MONTAJE_N2L26_N2L34" localSheetId="2">#REF!</definedName>
    <definedName name="MONTAJE_N2L26_N2L34">#REF!</definedName>
    <definedName name="MONTAJE_N2L36_N2L52" localSheetId="0">#REF!</definedName>
    <definedName name="MONTAJE_N2L36_N2L52" localSheetId="3">#REF!</definedName>
    <definedName name="MONTAJE_N2L36_N2L52" localSheetId="4">#REF!</definedName>
    <definedName name="MONTAJE_N2L36_N2L52" localSheetId="2">#REF!</definedName>
    <definedName name="MONTAJE_N2L36_N2L52">#REF!</definedName>
    <definedName name="MONTAJE_N2L53_N2L64" localSheetId="0">#REF!</definedName>
    <definedName name="MONTAJE_N2L53_N2L64" localSheetId="3">#REF!</definedName>
    <definedName name="MONTAJE_N2L53_N2L64" localSheetId="4">#REF!</definedName>
    <definedName name="MONTAJE_N2L53_N2L64" localSheetId="2">#REF!</definedName>
    <definedName name="MONTAJE_N2L53_N2L64">#REF!</definedName>
    <definedName name="MONTAJE_N2L65_N2L68" localSheetId="0">#REF!</definedName>
    <definedName name="MONTAJE_N2L65_N2L68" localSheetId="3">#REF!</definedName>
    <definedName name="MONTAJE_N2L65_N2L68" localSheetId="4">#REF!</definedName>
    <definedName name="MONTAJE_N2L65_N2L68" localSheetId="2">#REF!</definedName>
    <definedName name="MONTAJE_N2L65_N2L68">#REF!</definedName>
    <definedName name="MONTAJE_N2L69_N2L72" localSheetId="0">#REF!</definedName>
    <definedName name="MONTAJE_N2L69_N2L72" localSheetId="3">#REF!</definedName>
    <definedName name="MONTAJE_N2L69_N2L72" localSheetId="4">#REF!</definedName>
    <definedName name="MONTAJE_N2L69_N2L72" localSheetId="2">#REF!</definedName>
    <definedName name="MONTAJE_N2L69_N2L72">#REF!</definedName>
    <definedName name="MONTAJE_N2L73_N2L76" localSheetId="0">#REF!</definedName>
    <definedName name="MONTAJE_N2L73_N2L76" localSheetId="3">#REF!</definedName>
    <definedName name="MONTAJE_N2L73_N2L76" localSheetId="4">#REF!</definedName>
    <definedName name="MONTAJE_N2L73_N2L76" localSheetId="2">#REF!</definedName>
    <definedName name="MONTAJE_N2L73_N2L76">#REF!</definedName>
    <definedName name="MONTAJE_N2L78" localSheetId="0">#REF!</definedName>
    <definedName name="MONTAJE_N2L78" localSheetId="3">#REF!</definedName>
    <definedName name="MONTAJE_N2L78" localSheetId="4">#REF!</definedName>
    <definedName name="MONTAJE_N2L78" localSheetId="2">#REF!</definedName>
    <definedName name="MONTAJE_N2L78">#REF!</definedName>
    <definedName name="MONTAJE_N2L79_N2L82" localSheetId="0">#REF!</definedName>
    <definedName name="MONTAJE_N2L79_N2L82" localSheetId="3">#REF!</definedName>
    <definedName name="MONTAJE_N2L79_N2L82" localSheetId="4">#REF!</definedName>
    <definedName name="MONTAJE_N2L79_N2L82" localSheetId="2">#REF!</definedName>
    <definedName name="MONTAJE_N2L79_N2L82">#REF!</definedName>
    <definedName name="MONTAJE_N2L84" localSheetId="0">#REF!</definedName>
    <definedName name="MONTAJE_N2L84" localSheetId="3">#REF!</definedName>
    <definedName name="MONTAJE_N2L84" localSheetId="4">#REF!</definedName>
    <definedName name="MONTAJE_N2L84" localSheetId="2">#REF!</definedName>
    <definedName name="MONTAJE_N2L84">#REF!</definedName>
    <definedName name="MONTAJE_N2L86_N2L96" localSheetId="0">#REF!</definedName>
    <definedName name="MONTAJE_N2L86_N2L96" localSheetId="3">#REF!</definedName>
    <definedName name="MONTAJE_N2L86_N2L96" localSheetId="4">#REF!</definedName>
    <definedName name="MONTAJE_N2L86_N2L96" localSheetId="2">#REF!</definedName>
    <definedName name="MONTAJE_N2L86_N2L96">#REF!</definedName>
    <definedName name="MONTAJE_N3L1_N3L52" localSheetId="0">#REF!</definedName>
    <definedName name="MONTAJE_N3L1_N3L52" localSheetId="3">#REF!</definedName>
    <definedName name="MONTAJE_N3L1_N3L52" localSheetId="4">#REF!</definedName>
    <definedName name="MONTAJE_N3L1_N3L52" localSheetId="2">#REF!</definedName>
    <definedName name="MONTAJE_N3L1_N3L52">#REF!</definedName>
    <definedName name="MONTAJE_N3L53_N3L57" localSheetId="0">#REF!</definedName>
    <definedName name="MONTAJE_N3L53_N3L57" localSheetId="3">#REF!</definedName>
    <definedName name="MONTAJE_N3L53_N3L57" localSheetId="4">#REF!</definedName>
    <definedName name="MONTAJE_N3L53_N3L57" localSheetId="2">#REF!</definedName>
    <definedName name="MONTAJE_N3L53_N3L57">#REF!</definedName>
    <definedName name="MONTAJE_N3L58_N3L59" localSheetId="0">#REF!</definedName>
    <definedName name="MONTAJE_N3L58_N3L59" localSheetId="3">#REF!</definedName>
    <definedName name="MONTAJE_N3L58_N3L59" localSheetId="4">#REF!</definedName>
    <definedName name="MONTAJE_N3L58_N3L59" localSheetId="2">#REF!</definedName>
    <definedName name="MONTAJE_N3L58_N3L59">#REF!</definedName>
    <definedName name="MONTAJE_N4L1_N4L70" localSheetId="0">#REF!</definedName>
    <definedName name="MONTAJE_N4L1_N4L70" localSheetId="3">#REF!</definedName>
    <definedName name="MONTAJE_N4L1_N4L70" localSheetId="4">#REF!</definedName>
    <definedName name="MONTAJE_N4L1_N4L70" localSheetId="2">#REF!</definedName>
    <definedName name="MONTAJE_N4L1_N4L70">#REF!</definedName>
    <definedName name="NIVEL_TENSIÓN_UC" localSheetId="0">#REF!</definedName>
    <definedName name="NIVEL_TENSIÓN_UC" localSheetId="3">#REF!</definedName>
    <definedName name="NIVEL_TENSIÓN_UC" localSheetId="4">#REF!</definedName>
    <definedName name="NIVEL_TENSIÓN_UC" localSheetId="2">#REF!</definedName>
    <definedName name="NIVEL_TENSIÓN_UC">#REF!</definedName>
    <definedName name="OBRAS_CIVILES_N4L1_N4L70" localSheetId="0">#REF!</definedName>
    <definedName name="OBRAS_CIVILES_N4L1_N4L70" localSheetId="3">#REF!</definedName>
    <definedName name="OBRAS_CIVILES_N4L1_N4L70" localSheetId="4">#REF!</definedName>
    <definedName name="OBRAS_CIVILES_N4L1_N4L70" localSheetId="2">#REF!</definedName>
    <definedName name="OBRAS_CIVILES_N4L1_N4L70">#REF!</definedName>
    <definedName name="observaciones" localSheetId="0">#REF!</definedName>
    <definedName name="observaciones" localSheetId="3">#REF!</definedName>
    <definedName name="observaciones" localSheetId="4">#REF!</definedName>
    <definedName name="observaciones" localSheetId="2">#REF!</definedName>
    <definedName name="observaciones">#REF!</definedName>
    <definedName name="OR" localSheetId="0">#REF!</definedName>
    <definedName name="OR" localSheetId="3">#REF!</definedName>
    <definedName name="OR" localSheetId="4">#REF!</definedName>
    <definedName name="OR" localSheetId="2">#REF!</definedName>
    <definedName name="OR">#REF!</definedName>
    <definedName name="ORIGEN_LN4" localSheetId="0">#REF!</definedName>
    <definedName name="ORIGEN_LN4" localSheetId="3">#REF!</definedName>
    <definedName name="ORIGEN_LN4" localSheetId="4">#REF!</definedName>
    <definedName name="ORIGEN_LN4" localSheetId="2">#REF!</definedName>
    <definedName name="ORIGEN_LN4">#REF!</definedName>
    <definedName name="PESO_ESTRUCTURAS_N4" localSheetId="0">#REF!</definedName>
    <definedName name="PESO_ESTRUCTURAS_N4" localSheetId="3">#REF!</definedName>
    <definedName name="PESO_ESTRUCTURAS_N4" localSheetId="4">#REF!</definedName>
    <definedName name="PESO_ESTRUCTURAS_N4" localSheetId="2">#REF!</definedName>
    <definedName name="PESO_ESTRUCTURAS_N4">#REF!</definedName>
    <definedName name="PESO_TORRES_RETENCIÓN_LN4" localSheetId="0">#REF!</definedName>
    <definedName name="PESO_TORRES_RETENCIÓN_LN4" localSheetId="3">#REF!</definedName>
    <definedName name="PESO_TORRES_RETENCIÓN_LN4" localSheetId="4">#REF!</definedName>
    <definedName name="PESO_TORRES_RETENCIÓN_LN4" localSheetId="2">#REF!</definedName>
    <definedName name="PESO_TORRES_RETENCIÓN_LN4">#REF!</definedName>
    <definedName name="PESO_TORRES_SUSPENSIÓN_LN4" localSheetId="0">#REF!</definedName>
    <definedName name="PESO_TORRES_SUSPENSIÓN_LN4" localSheetId="3">#REF!</definedName>
    <definedName name="PESO_TORRES_SUSPENSIÓN_LN4" localSheetId="4">#REF!</definedName>
    <definedName name="PESO_TORRES_SUSPENSIÓN_LN4" localSheetId="2">#REF!</definedName>
    <definedName name="PESO_TORRES_SUSPENSIÓN_LN4">#REF!</definedName>
    <definedName name="PORCENTAJE_INSPECCIÓN" localSheetId="0">#REF!</definedName>
    <definedName name="PORCENTAJE_INSPECCIÓN" localSheetId="3">#REF!</definedName>
    <definedName name="PORCENTAJE_INSPECCIÓN" localSheetId="4">#REF!</definedName>
    <definedName name="PORCENTAJE_INSPECCIÓN" localSheetId="2">#REF!</definedName>
    <definedName name="PORCENTAJE_INSPECCIÓN">#REF!</definedName>
    <definedName name="PRECIO_ACERO" localSheetId="0">#REF!</definedName>
    <definedName name="PRECIO_ACERO" localSheetId="3">#REF!</definedName>
    <definedName name="PRECIO_ACERO" localSheetId="4">#REF!</definedName>
    <definedName name="PRECIO_ACERO" localSheetId="2">#REF!</definedName>
    <definedName name="PRECIO_ACERO">#REF!</definedName>
    <definedName name="RANGO_1" localSheetId="0">#REF!</definedName>
    <definedName name="RANGO_1" localSheetId="3">#REF!</definedName>
    <definedName name="RANGO_1" localSheetId="4">#REF!</definedName>
    <definedName name="RANGO_1" localSheetId="2">#REF!</definedName>
    <definedName name="RANGO_1">#REF!</definedName>
    <definedName name="RANGO_2" localSheetId="0">#REF!</definedName>
    <definedName name="RANGO_2" localSheetId="3">#REF!</definedName>
    <definedName name="RANGO_2" localSheetId="4">#REF!</definedName>
    <definedName name="RANGO_2" localSheetId="2">#REF!</definedName>
    <definedName name="RANGO_2">#REF!</definedName>
    <definedName name="RANGO_3" localSheetId="0">#REF!</definedName>
    <definedName name="RANGO_3" localSheetId="3">#REF!</definedName>
    <definedName name="RANGO_3" localSheetId="4">#REF!</definedName>
    <definedName name="RANGO_3" localSheetId="2">#REF!</definedName>
    <definedName name="RANGO_3">#REF!</definedName>
    <definedName name="RANGO_4" localSheetId="0">#REF!</definedName>
    <definedName name="RANGO_4" localSheetId="3">#REF!</definedName>
    <definedName name="RANGO_4" localSheetId="4">#REF!</definedName>
    <definedName name="RANGO_4" localSheetId="2">#REF!</definedName>
    <definedName name="RANGO_4">#REF!</definedName>
    <definedName name="RANGO_5" localSheetId="0">#REF!</definedName>
    <definedName name="RANGO_5" localSheetId="3">#REF!</definedName>
    <definedName name="RANGO_5" localSheetId="4">#REF!</definedName>
    <definedName name="RANGO_5" localSheetId="2">#REF!</definedName>
    <definedName name="RANGO_5">#REF!</definedName>
    <definedName name="RANGO_6" localSheetId="0">#REF!</definedName>
    <definedName name="RANGO_6" localSheetId="3">#REF!</definedName>
    <definedName name="RANGO_6" localSheetId="4">#REF!</definedName>
    <definedName name="RANGO_6" localSheetId="2">#REF!</definedName>
    <definedName name="RANGO_6">#REF!</definedName>
    <definedName name="RESUMEN_COSTOS" localSheetId="0">#REF!</definedName>
    <definedName name="RESUMEN_COSTOS" localSheetId="3">#REF!</definedName>
    <definedName name="RESUMEN_COSTOS" localSheetId="4">#REF!</definedName>
    <definedName name="RESUMEN_COSTOS" localSheetId="2">#REF!</definedName>
    <definedName name="RESUMEN_COSTOS">#REF!</definedName>
    <definedName name="RESUMEN_ETC_CONEXIÓN_STN" localSheetId="0">#REF!</definedName>
    <definedName name="RESUMEN_ETC_CONEXIÓN_STN" localSheetId="3">#REF!</definedName>
    <definedName name="RESUMEN_ETC_CONEXIÓN_STN" localSheetId="4">#REF!</definedName>
    <definedName name="RESUMEN_ETC_CONEXIÓN_STN" localSheetId="2">#REF!</definedName>
    <definedName name="RESUMEN_ETC_CONEXIÓN_STN">#REF!</definedName>
    <definedName name="RESUMEN_ETC_SE_N2" localSheetId="0">#REF!</definedName>
    <definedName name="RESUMEN_ETC_SE_N2" localSheetId="3">#REF!</definedName>
    <definedName name="RESUMEN_ETC_SE_N2" localSheetId="4">#REF!</definedName>
    <definedName name="RESUMEN_ETC_SE_N2" localSheetId="2">#REF!</definedName>
    <definedName name="RESUMEN_ETC_SE_N2">#REF!</definedName>
    <definedName name="RESUMEN_ETC_SE_N3" localSheetId="0">#REF!</definedName>
    <definedName name="RESUMEN_ETC_SE_N3" localSheetId="3">#REF!</definedName>
    <definedName name="RESUMEN_ETC_SE_N3" localSheetId="4">#REF!</definedName>
    <definedName name="RESUMEN_ETC_SE_N3" localSheetId="2">#REF!</definedName>
    <definedName name="RESUMEN_ETC_SE_N3">#REF!</definedName>
    <definedName name="RESUMEN_ETC_SE_N4" localSheetId="0">#REF!</definedName>
    <definedName name="RESUMEN_ETC_SE_N4" localSheetId="3">#REF!</definedName>
    <definedName name="RESUMEN_ETC_SE_N4" localSheetId="4">#REF!</definedName>
    <definedName name="RESUMEN_ETC_SE_N4" localSheetId="2">#REF!</definedName>
    <definedName name="RESUMEN_ETC_SE_N4">#REF!</definedName>
    <definedName name="RETENIDA" localSheetId="0">'[3]DDP LN2'!#REF!</definedName>
    <definedName name="RETENIDA" localSheetId="3">'[3]DDP LN2'!#REF!</definedName>
    <definedName name="RETENIDA" localSheetId="4">'[3]DDP LN2'!#REF!</definedName>
    <definedName name="RETENIDA" localSheetId="2">'[3]DDP LN2'!#REF!</definedName>
    <definedName name="RETENIDA">'[3]DDP LN2'!#REF!</definedName>
    <definedName name="SERVIDUMBRES" localSheetId="0">#REF!</definedName>
    <definedName name="SERVIDUMBRES" localSheetId="3">#REF!</definedName>
    <definedName name="SERVIDUMBRES" localSheetId="4">#REF!</definedName>
    <definedName name="SERVIDUMBRES" localSheetId="2">#REF!</definedName>
    <definedName name="SERVIDUMBRES">#REF!</definedName>
    <definedName name="TIPO_LINEA_SE" localSheetId="0">#REF!</definedName>
    <definedName name="TIPO_LINEA_SE" localSheetId="3">#REF!</definedName>
    <definedName name="TIPO_LINEA_SE" localSheetId="4">#REF!</definedName>
    <definedName name="TIPO_LINEA_SE" localSheetId="2">#REF!</definedName>
    <definedName name="TIPO_LINEA_SE">#REF!</definedName>
    <definedName name="TIPO_UC" localSheetId="0">#REF!</definedName>
    <definedName name="TIPO_UC" localSheetId="3">#REF!</definedName>
    <definedName name="TIPO_UC" localSheetId="4">#REF!</definedName>
    <definedName name="TIPO_UC" localSheetId="2">#REF!</definedName>
    <definedName name="TIPO_UC">#REF!</definedName>
    <definedName name="TIPO_UC_LÍNEA_SE" localSheetId="0">#REF!</definedName>
    <definedName name="TIPO_UC_LÍNEA_SE" localSheetId="3">#REF!</definedName>
    <definedName name="TIPO_UC_LÍNEA_SE" localSheetId="4">#REF!</definedName>
    <definedName name="TIPO_UC_LÍNEA_SE" localSheetId="2">#REF!</definedName>
    <definedName name="TIPO_UC_LÍNEA_SE">#REF!</definedName>
    <definedName name="_xlnm.Print_Titles" localSheetId="0">'APOYOS-COMPLETO'!$1:$5</definedName>
    <definedName name="TRAFOS_1" localSheetId="0">#REF!</definedName>
    <definedName name="TRAFOS_1" localSheetId="3">#REF!</definedName>
    <definedName name="TRAFOS_1" localSheetId="4">#REF!</definedName>
    <definedName name="TRAFOS_1" localSheetId="2">#REF!</definedName>
    <definedName name="TRAFOS_1">#REF!</definedName>
    <definedName name="TRAFOS_2" localSheetId="0">#REF!</definedName>
    <definedName name="TRAFOS_2" localSheetId="3">#REF!</definedName>
    <definedName name="TRAFOS_2" localSheetId="4">#REF!</definedName>
    <definedName name="TRAFOS_2" localSheetId="2">#REF!</definedName>
    <definedName name="TRAFOS_2">#REF!</definedName>
    <definedName name="TRAFOS_3" localSheetId="0">#REF!</definedName>
    <definedName name="TRAFOS_3" localSheetId="3">#REF!</definedName>
    <definedName name="TRAFOS_3" localSheetId="4">#REF!</definedName>
    <definedName name="TRAFOS_3" localSheetId="2">#REF!</definedName>
    <definedName name="TRAFOS_3">#REF!</definedName>
    <definedName name="TRAFOS_4" localSheetId="0">#REF!</definedName>
    <definedName name="TRAFOS_4" localSheetId="3">#REF!</definedName>
    <definedName name="TRAFOS_4" localSheetId="4">#REF!</definedName>
    <definedName name="TRAFOS_4" localSheetId="2">#REF!</definedName>
    <definedName name="TRAFOS_4">#REF!</definedName>
    <definedName name="TRAFOS_5" localSheetId="0">#REF!</definedName>
    <definedName name="TRAFOS_5" localSheetId="3">#REF!</definedName>
    <definedName name="TRAFOS_5" localSheetId="4">#REF!</definedName>
    <definedName name="TRAFOS_5" localSheetId="2">#REF!</definedName>
    <definedName name="TRAFOS_5">#REF!</definedName>
    <definedName name="TRAFOS_6" localSheetId="0">#REF!</definedName>
    <definedName name="TRAFOS_6" localSheetId="3">#REF!</definedName>
    <definedName name="TRAFOS_6" localSheetId="4">#REF!</definedName>
    <definedName name="TRAFOS_6" localSheetId="2">#REF!</definedName>
    <definedName name="TRAFOS_6">#REF!</definedName>
    <definedName name="TRAFOS_TENSIÓN_082" localSheetId="0">#REF!</definedName>
    <definedName name="TRAFOS_TENSIÓN_082" localSheetId="3">#REF!</definedName>
    <definedName name="TRAFOS_TENSIÓN_082" localSheetId="4">#REF!</definedName>
    <definedName name="TRAFOS_TENSIÓN_082" localSheetId="2">#REF!</definedName>
    <definedName name="TRAFOS_TENSIÓN_082">#REF!</definedName>
    <definedName name="UAD_082" localSheetId="0">#REF!</definedName>
    <definedName name="UAD_082" localSheetId="3">#REF!</definedName>
    <definedName name="UAD_082" localSheetId="4">#REF!</definedName>
    <definedName name="UAD_082" localSheetId="2">#REF!</definedName>
    <definedName name="UAD_082">#REF!</definedName>
    <definedName name="UC_082_036" localSheetId="0">#REF!</definedName>
    <definedName name="UC_082_036" localSheetId="3">#REF!</definedName>
    <definedName name="UC_082_036" localSheetId="4">#REF!</definedName>
    <definedName name="UC_082_036" localSheetId="2">#REF!</definedName>
    <definedName name="UC_082_036">#REF!</definedName>
    <definedName name="UC_ADICIONALES" localSheetId="0">#REF!</definedName>
    <definedName name="UC_ADICIONALES" localSheetId="3">#REF!</definedName>
    <definedName name="UC_ADICIONALES" localSheetId="4">#REF!</definedName>
    <definedName name="UC_ADICIONALES" localSheetId="2">#REF!</definedName>
    <definedName name="UC_ADICIONALES">#REF!</definedName>
    <definedName name="UC_COMPENSACIONES" localSheetId="0">#REF!</definedName>
    <definedName name="UC_COMPENSACIONES" localSheetId="3">#REF!</definedName>
    <definedName name="UC_COMPENSACIONES" localSheetId="4">#REF!</definedName>
    <definedName name="UC_COMPENSACIONES" localSheetId="2">#REF!</definedName>
    <definedName name="UC_COMPENSACIONES">#REF!</definedName>
    <definedName name="UC_CONEXIÓN_STN" localSheetId="0">#REF!</definedName>
    <definedName name="UC_CONEXIÓN_STN" localSheetId="3">#REF!</definedName>
    <definedName name="UC_CONEXIÓN_STN" localSheetId="4">#REF!</definedName>
    <definedName name="UC_CONEXIÓN_STN" localSheetId="2">#REF!</definedName>
    <definedName name="UC_CONEXIÓN_STN">#REF!</definedName>
    <definedName name="UC_LN2" localSheetId="0">#REF!</definedName>
    <definedName name="UC_LN2" localSheetId="3">#REF!</definedName>
    <definedName name="UC_LN2" localSheetId="4">#REF!</definedName>
    <definedName name="UC_LN2" localSheetId="2">#REF!</definedName>
    <definedName name="UC_LN2">#REF!</definedName>
    <definedName name="UC_LN3" localSheetId="0">#REF!</definedName>
    <definedName name="UC_LN3" localSheetId="3">#REF!</definedName>
    <definedName name="UC_LN3" localSheetId="4">#REF!</definedName>
    <definedName name="UC_LN3" localSheetId="2">#REF!</definedName>
    <definedName name="UC_LN3">#REF!</definedName>
    <definedName name="UC_LN4" localSheetId="0">#REF!</definedName>
    <definedName name="UC_LN4" localSheetId="3">#REF!</definedName>
    <definedName name="UC_LN4" localSheetId="4">#REF!</definedName>
    <definedName name="UC_LN4" localSheetId="2">#REF!</definedName>
    <definedName name="UC_LN4">#REF!</definedName>
    <definedName name="UC_SE_N2" localSheetId="0">#REF!</definedName>
    <definedName name="UC_SE_N2" localSheetId="3">#REF!</definedName>
    <definedName name="UC_SE_N2" localSheetId="4">#REF!</definedName>
    <definedName name="UC_SE_N2" localSheetId="2">#REF!</definedName>
    <definedName name="UC_SE_N2">#REF!</definedName>
    <definedName name="UC_SE_N3" localSheetId="0">#REF!</definedName>
    <definedName name="UC_SE_N3" localSheetId="3">#REF!</definedName>
    <definedName name="UC_SE_N3" localSheetId="4">#REF!</definedName>
    <definedName name="UC_SE_N3" localSheetId="2">#REF!</definedName>
    <definedName name="UC_SE_N3">#REF!</definedName>
    <definedName name="UC_SE_N4" localSheetId="0">#REF!</definedName>
    <definedName name="UC_SE_N4" localSheetId="3">#REF!</definedName>
    <definedName name="UC_SE_N4" localSheetId="4">#REF!</definedName>
    <definedName name="UC_SE_N4" localSheetId="2">#REF!</definedName>
    <definedName name="UC_SE_N4">#REF!</definedName>
    <definedName name="UC_TRAFOS" localSheetId="0">#REF!</definedName>
    <definedName name="UC_TRAFOS" localSheetId="3">#REF!</definedName>
    <definedName name="UC_TRAFOS" localSheetId="4">#REF!</definedName>
    <definedName name="UC_TRAFOS" localSheetId="2">#REF!</definedName>
    <definedName name="UC_TRAFOS">#REF!</definedName>
    <definedName name="VALORACIÓN_082" localSheetId="0">#REF!</definedName>
    <definedName name="VALORACIÓN_082" localSheetId="3">#REF!</definedName>
    <definedName name="VALORACIÓN_082" localSheetId="4">#REF!</definedName>
    <definedName name="VALORACIÓN_082" localSheetId="2">#REF!</definedName>
    <definedName name="VALORACIÓN_082">#REF!</definedName>
    <definedName name="VALORACION_082_TIPO_ACTIVOS" localSheetId="0">#REF!</definedName>
    <definedName name="VALORACION_082_TIPO_ACTIVOS" localSheetId="3">#REF!</definedName>
    <definedName name="VALORACION_082_TIPO_ACTIVOS" localSheetId="4">#REF!</definedName>
    <definedName name="VALORACION_082_TIPO_ACTIVOS" localSheetId="2">#REF!</definedName>
    <definedName name="VALORACION_082_TIPO_ACTIVOS">#REF!</definedName>
    <definedName name="VALORACIÓN_ACTIVOS" localSheetId="0">#REF!</definedName>
    <definedName name="VALORACIÓN_ACTIVOS" localSheetId="3">#REF!</definedName>
    <definedName name="VALORACIÓN_ACTIVOS" localSheetId="4">#REF!</definedName>
    <definedName name="VALORACIÓN_ACTIVOS" localSheetId="2">#REF!</definedName>
    <definedName name="VALORACIÓN_ACTIVOS">#REF!</definedName>
    <definedName name="VALORACIÓN_NUEVA" localSheetId="0">#REF!</definedName>
    <definedName name="VALORACIÓN_NUEVA" localSheetId="3">#REF!</definedName>
    <definedName name="VALORACIÓN_NUEVA" localSheetId="4">#REF!</definedName>
    <definedName name="VALORACIÓN_NUEVA" localSheetId="2">#REF!</definedName>
    <definedName name="VALORACIÓN_NUEVA">#REF!</definedName>
    <definedName name="VIDA_ÚTIL_UC" localSheetId="0">'[3]UC CREG 097 DE 2008'!#REF!</definedName>
    <definedName name="VIDA_ÚTIL_UC" localSheetId="3">'[3]UC CREG 097 DE 2008'!#REF!</definedName>
    <definedName name="VIDA_ÚTIL_UC" localSheetId="4">'[3]UC CREG 097 DE 2008'!#REF!</definedName>
    <definedName name="VIDA_ÚTIL_UC" localSheetId="2">'[3]UC CREG 097 DE 2008'!#REF!</definedName>
    <definedName name="VIDA_ÚTIL_UC">'[3]UC CREG 097 DE 2008'!#REF!</definedName>
    <definedName name="wefrweqf" localSheetId="0">'[1]COSTO ELEMENTOS N1'!#REF!</definedName>
    <definedName name="wefrweqf" localSheetId="2">'[1]COSTO ELEMENTOS N1'!#REF!</definedName>
    <definedName name="wefrweqf">'[1]COSTO ELEMENTOS N1'!#REF!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7" i="18" l="1"/>
  <c r="G30" i="18" l="1"/>
  <c r="G10" i="18"/>
  <c r="G24" i="18"/>
  <c r="G27" i="18"/>
  <c r="G35" i="18"/>
  <c r="G36" i="18"/>
  <c r="G40" i="18"/>
  <c r="G42" i="18"/>
  <c r="G43" i="18"/>
  <c r="G44" i="18"/>
  <c r="G48" i="18"/>
  <c r="G50" i="18"/>
  <c r="G51" i="18"/>
  <c r="G52" i="18"/>
  <c r="G54" i="18"/>
  <c r="G3" i="18"/>
  <c r="G19" i="18"/>
  <c r="G47" i="18"/>
  <c r="G33" i="18"/>
  <c r="G38" i="18"/>
  <c r="G17" i="18"/>
  <c r="G16" i="18"/>
  <c r="G18" i="18"/>
  <c r="G39" i="18"/>
  <c r="G37" i="18"/>
  <c r="G53" i="18"/>
  <c r="G9" i="18"/>
  <c r="G34" i="18"/>
  <c r="G32" i="18"/>
  <c r="G29" i="18"/>
  <c r="G5" i="18"/>
  <c r="G4" i="18"/>
  <c r="G6" i="18"/>
  <c r="G14" i="18"/>
  <c r="G15" i="18"/>
  <c r="G7" i="18"/>
  <c r="G8" i="18"/>
  <c r="G45" i="18"/>
  <c r="G46" i="18"/>
  <c r="G49" i="18"/>
  <c r="G11" i="18"/>
  <c r="G26" i="18"/>
  <c r="G41" i="18"/>
  <c r="G31" i="18"/>
  <c r="G28" i="18"/>
  <c r="G23" i="18"/>
  <c r="G21" i="18"/>
  <c r="G22" i="18"/>
  <c r="G20" i="18"/>
  <c r="G13" i="18"/>
  <c r="G12" i="18"/>
  <c r="G55" i="18" l="1"/>
  <c r="G25" i="18"/>
  <c r="E4" i="6"/>
  <c r="F4" i="6" s="1"/>
  <c r="G4" i="6"/>
  <c r="H4" i="6"/>
  <c r="I4" i="6"/>
  <c r="C4" i="6"/>
  <c r="E10" i="6"/>
  <c r="F10" i="6" s="1"/>
  <c r="G10" i="6"/>
  <c r="H10" i="6"/>
  <c r="I10" i="6"/>
  <c r="E11" i="6"/>
  <c r="F11" i="6" s="1"/>
  <c r="G11" i="6"/>
  <c r="H11" i="6"/>
  <c r="I11" i="6"/>
  <c r="E12" i="6"/>
  <c r="F12" i="6" s="1"/>
  <c r="G12" i="6"/>
  <c r="H12" i="6"/>
  <c r="I12" i="6"/>
  <c r="C10" i="6"/>
  <c r="C11" i="6"/>
  <c r="C12" i="6"/>
  <c r="E7" i="6"/>
  <c r="I8" i="6"/>
  <c r="H8" i="6"/>
  <c r="G8" i="6"/>
  <c r="G9" i="6"/>
  <c r="E8" i="6"/>
  <c r="F8" i="6" s="1"/>
  <c r="C8" i="6"/>
  <c r="J129" i="4"/>
  <c r="E133" i="4" s="1"/>
  <c r="V31" i="16"/>
  <c r="V13" i="16"/>
  <c r="CQ79" i="16"/>
  <c r="CQ16" i="16"/>
  <c r="K129" i="4"/>
  <c r="CQ70" i="16"/>
  <c r="CQ8" i="16"/>
  <c r="BY70" i="16"/>
  <c r="BS70" i="16"/>
  <c r="BS69" i="16"/>
  <c r="BN70" i="16"/>
  <c r="BN69" i="16"/>
  <c r="CA26" i="16"/>
  <c r="BR26" i="16"/>
  <c r="K133" i="4" l="1"/>
  <c r="K136" i="4" s="1"/>
  <c r="BM82" i="16"/>
  <c r="BZ82" i="16"/>
  <c r="BY82" i="16"/>
  <c r="BX82" i="16"/>
  <c r="BV82" i="16"/>
  <c r="BT82" i="16"/>
  <c r="BS82" i="16"/>
  <c r="BR82" i="16"/>
  <c r="F129" i="4" l="1"/>
  <c r="H13" i="6" l="1"/>
  <c r="I13" i="6"/>
  <c r="G13" i="6"/>
  <c r="E13" i="6"/>
  <c r="F13" i="6" s="1"/>
  <c r="C13" i="6"/>
  <c r="E136" i="4" l="1"/>
  <c r="AU5" i="3"/>
  <c r="AT5" i="3"/>
  <c r="CP168" i="16" l="1"/>
  <c r="EB168" i="16" s="1"/>
  <c r="CP167" i="16"/>
  <c r="EB167" i="16" s="1"/>
  <c r="ED167" i="16" s="1"/>
  <c r="CG166" i="16"/>
  <c r="EB166" i="16" s="1"/>
  <c r="ED166" i="16" s="1"/>
  <c r="N165" i="16"/>
  <c r="EB165" i="16" s="1"/>
  <c r="ED165" i="16" s="1"/>
  <c r="N164" i="16"/>
  <c r="EB164" i="16" s="1"/>
  <c r="ED164" i="16" s="1"/>
  <c r="M163" i="16"/>
  <c r="EB163" i="16" s="1"/>
  <c r="ED163" i="16" s="1"/>
  <c r="K162" i="16"/>
  <c r="J162" i="16"/>
  <c r="I162" i="16"/>
  <c r="J160" i="16"/>
  <c r="EB160" i="16" s="1"/>
  <c r="ED160" i="16" s="1"/>
  <c r="CO159" i="16"/>
  <c r="EB159" i="16" s="1"/>
  <c r="ED159" i="16" s="1"/>
  <c r="BW158" i="16"/>
  <c r="BV158" i="16"/>
  <c r="BU158" i="16"/>
  <c r="BT158" i="16"/>
  <c r="BL158" i="16"/>
  <c r="BK158" i="16"/>
  <c r="BJ158" i="16"/>
  <c r="DO157" i="16"/>
  <c r="DN157" i="16"/>
  <c r="DO156" i="16"/>
  <c r="DN156" i="16"/>
  <c r="CF156" i="16"/>
  <c r="DO155" i="16"/>
  <c r="DN155" i="16"/>
  <c r="DO154" i="16"/>
  <c r="DN154" i="16"/>
  <c r="DO153" i="16"/>
  <c r="DN153" i="16"/>
  <c r="EA152" i="16"/>
  <c r="DZ152" i="16"/>
  <c r="DY151" i="16"/>
  <c r="DX151" i="16"/>
  <c r="DW151" i="16"/>
  <c r="DV151" i="16"/>
  <c r="EA150" i="16"/>
  <c r="DZ150" i="16"/>
  <c r="DZ149" i="16"/>
  <c r="EB149" i="16" s="1"/>
  <c r="ED149" i="16" s="1"/>
  <c r="DY148" i="16"/>
  <c r="EB148" i="16" s="1"/>
  <c r="ED148" i="16" s="1"/>
  <c r="DX147" i="16"/>
  <c r="T147" i="16"/>
  <c r="S147" i="16"/>
  <c r="DW146" i="16"/>
  <c r="R146" i="16"/>
  <c r="Q146" i="16"/>
  <c r="DV145" i="16"/>
  <c r="EB145" i="16" s="1"/>
  <c r="ED145" i="16" s="1"/>
  <c r="EA144" i="16"/>
  <c r="EB144" i="16" s="1"/>
  <c r="ED144" i="16" s="1"/>
  <c r="DY143" i="16"/>
  <c r="DX143" i="16"/>
  <c r="DW143" i="16"/>
  <c r="DV143" i="16"/>
  <c r="EA142" i="16"/>
  <c r="DZ142" i="16"/>
  <c r="DY142" i="16"/>
  <c r="DX142" i="16"/>
  <c r="DW142" i="16"/>
  <c r="DV142" i="16"/>
  <c r="DU141" i="16"/>
  <c r="EB141" i="16" s="1"/>
  <c r="ED141" i="16" s="1"/>
  <c r="DT140" i="16"/>
  <c r="EB140" i="16" s="1"/>
  <c r="ED140" i="16" s="1"/>
  <c r="DS139" i="16"/>
  <c r="EB139" i="16" s="1"/>
  <c r="ED139" i="16" s="1"/>
  <c r="DR138" i="16"/>
  <c r="EB138" i="16" s="1"/>
  <c r="ED138" i="16" s="1"/>
  <c r="DQ137" i="16"/>
  <c r="EB137" i="16" s="1"/>
  <c r="ED137" i="16" s="1"/>
  <c r="DP136" i="16"/>
  <c r="EB136" i="16" s="1"/>
  <c r="ED136" i="16" s="1"/>
  <c r="DM135" i="16"/>
  <c r="DL135" i="16"/>
  <c r="DK135" i="16"/>
  <c r="BE135" i="16"/>
  <c r="DO134" i="16"/>
  <c r="DN134" i="16"/>
  <c r="DL134" i="16"/>
  <c r="DO133" i="16"/>
  <c r="DN133" i="16"/>
  <c r="DM133" i="16"/>
  <c r="DL133" i="16"/>
  <c r="DO132" i="16"/>
  <c r="DM132" i="16"/>
  <c r="DL132" i="16"/>
  <c r="DK132" i="16"/>
  <c r="DO131" i="16"/>
  <c r="DM131" i="16"/>
  <c r="DL131" i="16"/>
  <c r="DK131" i="16"/>
  <c r="DO130" i="16"/>
  <c r="DN130" i="16"/>
  <c r="DM130" i="16"/>
  <c r="DL130" i="16"/>
  <c r="DK130" i="16"/>
  <c r="DM129" i="16"/>
  <c r="DL129" i="16"/>
  <c r="DK129" i="16"/>
  <c r="BE129" i="16"/>
  <c r="DO128" i="16"/>
  <c r="DN128" i="16"/>
  <c r="DM128" i="16"/>
  <c r="DL128" i="16"/>
  <c r="DK128" i="16"/>
  <c r="DO127" i="16"/>
  <c r="DN127" i="16"/>
  <c r="DM127" i="16"/>
  <c r="DL127" i="16"/>
  <c r="DK127" i="16"/>
  <c r="DO126" i="16"/>
  <c r="DM126" i="16"/>
  <c r="DL126" i="16"/>
  <c r="DK126" i="16"/>
  <c r="CB125" i="16"/>
  <c r="EB125" i="16" s="1"/>
  <c r="ED125" i="16" s="1"/>
  <c r="CB124" i="16"/>
  <c r="EB124" i="16" s="1"/>
  <c r="ED124" i="16" s="1"/>
  <c r="CR123" i="16"/>
  <c r="EB123" i="16" s="1"/>
  <c r="ED123" i="16" s="1"/>
  <c r="CH122" i="16"/>
  <c r="EB122" i="16" s="1"/>
  <c r="ED122" i="16" s="1"/>
  <c r="CP121" i="16"/>
  <c r="EB121" i="16" s="1"/>
  <c r="ED121" i="16" s="1"/>
  <c r="BF120" i="16"/>
  <c r="BE120" i="16"/>
  <c r="BF119" i="16"/>
  <c r="EB119" i="16" s="1"/>
  <c r="ED119" i="16" s="1"/>
  <c r="BF118" i="16"/>
  <c r="BE118" i="16"/>
  <c r="BE117" i="16"/>
  <c r="EB117" i="16" s="1"/>
  <c r="ED117" i="16" s="1"/>
  <c r="BF116" i="16"/>
  <c r="BE116" i="16"/>
  <c r="BW115" i="16"/>
  <c r="BU115" i="16"/>
  <c r="BO115" i="16"/>
  <c r="BN115" i="16"/>
  <c r="BL115" i="16"/>
  <c r="BK115" i="16"/>
  <c r="O115" i="16"/>
  <c r="BF114" i="16"/>
  <c r="EB114" i="16" s="1"/>
  <c r="ED114" i="16" s="1"/>
  <c r="BW113" i="16"/>
  <c r="BU113" i="16"/>
  <c r="BO113" i="16"/>
  <c r="BN113" i="16"/>
  <c r="BL113" i="16"/>
  <c r="BK113" i="16"/>
  <c r="O113" i="16"/>
  <c r="N113" i="16"/>
  <c r="DJ112" i="16"/>
  <c r="EB112" i="16" s="1"/>
  <c r="ED112" i="16" s="1"/>
  <c r="DI111" i="16"/>
  <c r="DH110" i="16"/>
  <c r="EB110" i="16" s="1"/>
  <c r="ED110" i="16" s="1"/>
  <c r="DG109" i="16"/>
  <c r="EB109" i="16" s="1"/>
  <c r="ED109" i="16" s="1"/>
  <c r="DF108" i="16"/>
  <c r="EB108" i="16" s="1"/>
  <c r="ED108" i="16" s="1"/>
  <c r="DE107" i="16"/>
  <c r="EB107" i="16" s="1"/>
  <c r="ED107" i="16" s="1"/>
  <c r="DD106" i="16"/>
  <c r="EB106" i="16" s="1"/>
  <c r="ED106" i="16" s="1"/>
  <c r="DC105" i="16"/>
  <c r="EB105" i="16" s="1"/>
  <c r="ED105" i="16" s="1"/>
  <c r="DB104" i="16"/>
  <c r="EB104" i="16" s="1"/>
  <c r="ED104" i="16" s="1"/>
  <c r="DA103" i="16"/>
  <c r="EB103" i="16" s="1"/>
  <c r="ED103" i="16" s="1"/>
  <c r="CZ102" i="16"/>
  <c r="EB102" i="16" s="1"/>
  <c r="ED102" i="16" s="1"/>
  <c r="CY101" i="16"/>
  <c r="EB101" i="16" s="1"/>
  <c r="ED101" i="16" s="1"/>
  <c r="CX100" i="16"/>
  <c r="EB100" i="16" s="1"/>
  <c r="ED100" i="16" s="1"/>
  <c r="CW99" i="16"/>
  <c r="EB99" i="16" s="1"/>
  <c r="ED99" i="16" s="1"/>
  <c r="CV98" i="16"/>
  <c r="EB98" i="16" s="1"/>
  <c r="ED98" i="16" s="1"/>
  <c r="CU97" i="16"/>
  <c r="EB97" i="16" s="1"/>
  <c r="ED97" i="16" s="1"/>
  <c r="CT96" i="16"/>
  <c r="EB96" i="16" s="1"/>
  <c r="ED96" i="16" s="1"/>
  <c r="CS95" i="16"/>
  <c r="EB95" i="16" s="1"/>
  <c r="ED95" i="16" s="1"/>
  <c r="BS94" i="16"/>
  <c r="BR94" i="16"/>
  <c r="BQ94" i="16"/>
  <c r="BP94" i="16"/>
  <c r="BO94" i="16"/>
  <c r="BN94" i="16"/>
  <c r="BM94" i="16"/>
  <c r="BL94" i="16"/>
  <c r="BK94" i="16"/>
  <c r="BJ94" i="16"/>
  <c r="CN93" i="16"/>
  <c r="EB93" i="16" s="1"/>
  <c r="ED93" i="16" s="1"/>
  <c r="CM92" i="16"/>
  <c r="EB92" i="16" s="1"/>
  <c r="ED92" i="16" s="1"/>
  <c r="CL91" i="16"/>
  <c r="EB91" i="16" s="1"/>
  <c r="ED91" i="16" s="1"/>
  <c r="CK90" i="16"/>
  <c r="EB90" i="16" s="1"/>
  <c r="ED90" i="16" s="1"/>
  <c r="CA89" i="16"/>
  <c r="BZ89" i="16"/>
  <c r="BY89" i="16"/>
  <c r="BX89" i="16"/>
  <c r="BW89" i="16"/>
  <c r="BV89" i="16"/>
  <c r="BU89" i="16"/>
  <c r="BT89" i="16"/>
  <c r="BR89" i="16"/>
  <c r="BJ89" i="16"/>
  <c r="CG88" i="16"/>
  <c r="CF88" i="16"/>
  <c r="CE88" i="16"/>
  <c r="CD88" i="16"/>
  <c r="CC88" i="16"/>
  <c r="BI88" i="16"/>
  <c r="CG87" i="16"/>
  <c r="CF87" i="16"/>
  <c r="CE87" i="16"/>
  <c r="CD87" i="16"/>
  <c r="CC87" i="16"/>
  <c r="J87" i="16"/>
  <c r="I87" i="16"/>
  <c r="CG86" i="16"/>
  <c r="CF86" i="16"/>
  <c r="CE86" i="16"/>
  <c r="CD86" i="16"/>
  <c r="CC86" i="16"/>
  <c r="BG86" i="16"/>
  <c r="K86" i="16"/>
  <c r="J86" i="16"/>
  <c r="I86" i="16"/>
  <c r="CG85" i="16"/>
  <c r="CF85" i="16"/>
  <c r="CE85" i="16"/>
  <c r="CD85" i="16"/>
  <c r="CC85" i="16"/>
  <c r="J85" i="16"/>
  <c r="I85" i="16"/>
  <c r="CF84" i="16"/>
  <c r="CE84" i="16"/>
  <c r="CD84" i="16"/>
  <c r="CC84" i="16"/>
  <c r="DO83" i="16"/>
  <c r="DN83" i="16"/>
  <c r="DK83" i="16"/>
  <c r="CR83" i="16"/>
  <c r="CQ83" i="16"/>
  <c r="CP83" i="16"/>
  <c r="CH83" i="16"/>
  <c r="CB83" i="16"/>
  <c r="CA83" i="16"/>
  <c r="BZ83" i="16"/>
  <c r="BY83" i="16"/>
  <c r="BX83" i="16"/>
  <c r="BW83" i="16"/>
  <c r="BV83" i="16"/>
  <c r="BU83" i="16"/>
  <c r="BT83" i="16"/>
  <c r="BS83" i="16"/>
  <c r="BR83" i="16"/>
  <c r="BQ83" i="16"/>
  <c r="BP83" i="16"/>
  <c r="BO83" i="16"/>
  <c r="BN83" i="16"/>
  <c r="BM83" i="16"/>
  <c r="BL83" i="16"/>
  <c r="BK83" i="16"/>
  <c r="BJ83" i="16"/>
  <c r="BF83" i="16"/>
  <c r="N83" i="16"/>
  <c r="DO82" i="16"/>
  <c r="DN82" i="16"/>
  <c r="DM82" i="16"/>
  <c r="DL82" i="16"/>
  <c r="DK82" i="16"/>
  <c r="CQ82" i="16"/>
  <c r="CA82" i="16"/>
  <c r="BW82" i="16"/>
  <c r="BU82" i="16"/>
  <c r="BQ82" i="16"/>
  <c r="BP82" i="16"/>
  <c r="BN82" i="16"/>
  <c r="BL82" i="16"/>
  <c r="BK82" i="16"/>
  <c r="BJ82" i="16"/>
  <c r="BW81" i="16"/>
  <c r="BV81" i="16"/>
  <c r="BU81" i="16"/>
  <c r="BT81" i="16"/>
  <c r="BK81" i="16"/>
  <c r="BJ81" i="16"/>
  <c r="CR80" i="16"/>
  <c r="CA80" i="16"/>
  <c r="BZ80" i="16"/>
  <c r="BY80" i="16"/>
  <c r="BX80" i="16"/>
  <c r="BS80" i="16"/>
  <c r="BR80" i="16"/>
  <c r="CP79" i="16"/>
  <c r="BV79" i="16"/>
  <c r="BT79" i="16"/>
  <c r="BM79" i="16"/>
  <c r="BJ79" i="16"/>
  <c r="P79" i="16"/>
  <c r="CP78" i="16"/>
  <c r="CA78" i="16"/>
  <c r="BZ78" i="16"/>
  <c r="BY78" i="16"/>
  <c r="BX78" i="16"/>
  <c r="BS78" i="16"/>
  <c r="BR78" i="16"/>
  <c r="DO77" i="16"/>
  <c r="DN77" i="16"/>
  <c r="DM77" i="16"/>
  <c r="DL77" i="16"/>
  <c r="DK77" i="16"/>
  <c r="CP77" i="16"/>
  <c r="CA77" i="16"/>
  <c r="BZ77" i="16"/>
  <c r="BW77" i="16"/>
  <c r="BV77" i="16"/>
  <c r="BU77" i="16"/>
  <c r="BT77" i="16"/>
  <c r="BS77" i="16"/>
  <c r="BR77" i="16"/>
  <c r="BO77" i="16"/>
  <c r="BN77" i="16"/>
  <c r="BM77" i="16"/>
  <c r="BL77" i="16"/>
  <c r="BK77" i="16"/>
  <c r="BJ77" i="16"/>
  <c r="P77" i="16"/>
  <c r="O77" i="16"/>
  <c r="CR76" i="16"/>
  <c r="CQ76" i="16"/>
  <c r="CB76" i="16"/>
  <c r="BY76" i="16"/>
  <c r="BX76" i="16"/>
  <c r="DO75" i="16"/>
  <c r="DN75" i="16"/>
  <c r="DM75" i="16"/>
  <c r="DL75" i="16"/>
  <c r="CP75" i="16"/>
  <c r="CH75" i="16"/>
  <c r="CA75" i="16"/>
  <c r="BZ75" i="16"/>
  <c r="BW75" i="16"/>
  <c r="BV75" i="16"/>
  <c r="BU75" i="16"/>
  <c r="BT75" i="16"/>
  <c r="BS75" i="16"/>
  <c r="BR75" i="16"/>
  <c r="BQ75" i="16"/>
  <c r="BP75" i="16"/>
  <c r="BL75" i="16"/>
  <c r="BK75" i="16"/>
  <c r="BJ75" i="16"/>
  <c r="DO74" i="16"/>
  <c r="DN74" i="16"/>
  <c r="DM74" i="16"/>
  <c r="DL74" i="16"/>
  <c r="DK74" i="16"/>
  <c r="CG74" i="16"/>
  <c r="CF74" i="16"/>
  <c r="CE74" i="16"/>
  <c r="CD74" i="16"/>
  <c r="CC74" i="16"/>
  <c r="CB74" i="16"/>
  <c r="BY74" i="16"/>
  <c r="BX74" i="16"/>
  <c r="BO74" i="16"/>
  <c r="BN74" i="16"/>
  <c r="BM74" i="16"/>
  <c r="BF74" i="16"/>
  <c r="BE74" i="16"/>
  <c r="EB73" i="16"/>
  <c r="ED73" i="16" s="1"/>
  <c r="EB72" i="16"/>
  <c r="ED72" i="16" s="1"/>
  <c r="EB71" i="16"/>
  <c r="ED71" i="16" s="1"/>
  <c r="DO70" i="16"/>
  <c r="DN70" i="16"/>
  <c r="DM70" i="16"/>
  <c r="DL70" i="16"/>
  <c r="DK70" i="16"/>
  <c r="CH70" i="16"/>
  <c r="CB70" i="16"/>
  <c r="CA70" i="16"/>
  <c r="BZ70" i="16"/>
  <c r="BX70" i="16"/>
  <c r="BW70" i="16"/>
  <c r="BV70" i="16"/>
  <c r="BU70" i="16"/>
  <c r="BT70" i="16"/>
  <c r="BR70" i="16"/>
  <c r="BQ70" i="16"/>
  <c r="BP70" i="16"/>
  <c r="BO70" i="16"/>
  <c r="BM70" i="16"/>
  <c r="BL70" i="16"/>
  <c r="BK70" i="16"/>
  <c r="BJ70" i="16"/>
  <c r="DO69" i="16"/>
  <c r="DN69" i="16"/>
  <c r="DM69" i="16"/>
  <c r="DL69" i="16"/>
  <c r="DK69" i="16"/>
  <c r="CH69" i="16"/>
  <c r="CA69" i="16"/>
  <c r="BZ69" i="16"/>
  <c r="BY69" i="16"/>
  <c r="BX69" i="16"/>
  <c r="BW69" i="16"/>
  <c r="BV69" i="16"/>
  <c r="BU69" i="16"/>
  <c r="BT69" i="16"/>
  <c r="BR69" i="16"/>
  <c r="BQ69" i="16"/>
  <c r="BP69" i="16"/>
  <c r="BO69" i="16"/>
  <c r="BM69" i="16"/>
  <c r="BL69" i="16"/>
  <c r="BK69" i="16"/>
  <c r="BJ69" i="16"/>
  <c r="BS68" i="16"/>
  <c r="BR68" i="16"/>
  <c r="BQ68" i="16"/>
  <c r="BP68" i="16"/>
  <c r="BO68" i="16"/>
  <c r="BN68" i="16"/>
  <c r="BM68" i="16"/>
  <c r="BL68" i="16"/>
  <c r="BK68" i="16"/>
  <c r="BJ68" i="16"/>
  <c r="CA67" i="16"/>
  <c r="BZ67" i="16"/>
  <c r="BY67" i="16"/>
  <c r="BX67" i="16"/>
  <c r="BW67" i="16"/>
  <c r="BV67" i="16"/>
  <c r="BU67" i="16"/>
  <c r="BT67" i="16"/>
  <c r="BR67" i="16"/>
  <c r="BK67" i="16"/>
  <c r="BJ67" i="16"/>
  <c r="CJ66" i="16"/>
  <c r="EB66" i="16" s="1"/>
  <c r="ED66" i="16" s="1"/>
  <c r="BD65" i="16"/>
  <c r="EB65" i="16" s="1"/>
  <c r="ED65" i="16" s="1"/>
  <c r="BC64" i="16"/>
  <c r="EB64" i="16" s="1"/>
  <c r="ED64" i="16" s="1"/>
  <c r="BB63" i="16"/>
  <c r="EB63" i="16" s="1"/>
  <c r="ED63" i="16" s="1"/>
  <c r="BA62" i="16"/>
  <c r="EB62" i="16" s="1"/>
  <c r="ED62" i="16" s="1"/>
  <c r="AZ61" i="16"/>
  <c r="EB61" i="16" s="1"/>
  <c r="ED61" i="16" s="1"/>
  <c r="AY60" i="16"/>
  <c r="EB60" i="16" s="1"/>
  <c r="ED60" i="16" s="1"/>
  <c r="AX59" i="16"/>
  <c r="EB59" i="16" s="1"/>
  <c r="ED59" i="16" s="1"/>
  <c r="AV58" i="16"/>
  <c r="EB58" i="16" s="1"/>
  <c r="ED58" i="16" s="1"/>
  <c r="AW57" i="16"/>
  <c r="EB57" i="16" s="1"/>
  <c r="ED57" i="16" s="1"/>
  <c r="AT56" i="16"/>
  <c r="EB56" i="16" s="1"/>
  <c r="ED56" i="16" s="1"/>
  <c r="AU55" i="16"/>
  <c r="EB55" i="16" s="1"/>
  <c r="ED55" i="16" s="1"/>
  <c r="AS54" i="16"/>
  <c r="EB54" i="16" s="1"/>
  <c r="ED54" i="16" s="1"/>
  <c r="AR53" i="16"/>
  <c r="EB53" i="16" s="1"/>
  <c r="ED53" i="16" s="1"/>
  <c r="AQ52" i="16"/>
  <c r="EB52" i="16" s="1"/>
  <c r="ED52" i="16" s="1"/>
  <c r="AP51" i="16"/>
  <c r="EB51" i="16" s="1"/>
  <c r="ED51" i="16" s="1"/>
  <c r="AO50" i="16"/>
  <c r="EB50" i="16" s="1"/>
  <c r="ED50" i="16" s="1"/>
  <c r="AN49" i="16"/>
  <c r="EB49" i="16" s="1"/>
  <c r="ED49" i="16" s="1"/>
  <c r="AM48" i="16"/>
  <c r="EB48" i="16" s="1"/>
  <c r="ED48" i="16" s="1"/>
  <c r="AL47" i="16"/>
  <c r="EB47" i="16" s="1"/>
  <c r="ED47" i="16" s="1"/>
  <c r="AK46" i="16"/>
  <c r="EB46" i="16" s="1"/>
  <c r="ED46" i="16" s="1"/>
  <c r="AJ45" i="16"/>
  <c r="EB45" i="16" s="1"/>
  <c r="ED45" i="16" s="1"/>
  <c r="AI44" i="16"/>
  <c r="EB44" i="16" s="1"/>
  <c r="ED44" i="16" s="1"/>
  <c r="AH43" i="16"/>
  <c r="EB43" i="16" s="1"/>
  <c r="ED43" i="16" s="1"/>
  <c r="AG42" i="16"/>
  <c r="EB42" i="16" s="1"/>
  <c r="ED42" i="16" s="1"/>
  <c r="AF41" i="16"/>
  <c r="EB41" i="16" s="1"/>
  <c r="ED41" i="16" s="1"/>
  <c r="AE40" i="16"/>
  <c r="EB40" i="16" s="1"/>
  <c r="ED40" i="16" s="1"/>
  <c r="AD39" i="16"/>
  <c r="EB39" i="16" s="1"/>
  <c r="ED39" i="16" s="1"/>
  <c r="AC38" i="16"/>
  <c r="EB38" i="16" s="1"/>
  <c r="ED38" i="16" s="1"/>
  <c r="AB37" i="16"/>
  <c r="EB37" i="16" s="1"/>
  <c r="ED37" i="16" s="1"/>
  <c r="AA36" i="16"/>
  <c r="EB36" i="16" s="1"/>
  <c r="ED36" i="16" s="1"/>
  <c r="Z35" i="16"/>
  <c r="EB35" i="16" s="1"/>
  <c r="ED35" i="16" s="1"/>
  <c r="Y34" i="16"/>
  <c r="EB34" i="16" s="1"/>
  <c r="ED34" i="16" s="1"/>
  <c r="X33" i="16"/>
  <c r="EB33" i="16" s="1"/>
  <c r="ED33" i="16" s="1"/>
  <c r="W32" i="16"/>
  <c r="EB32" i="16" s="1"/>
  <c r="ED32" i="16" s="1"/>
  <c r="EA31" i="16"/>
  <c r="DZ31" i="16"/>
  <c r="DY31" i="16"/>
  <c r="DX31" i="16"/>
  <c r="DW31" i="16"/>
  <c r="DV31" i="16"/>
  <c r="BG31" i="16"/>
  <c r="P31" i="16"/>
  <c r="O31" i="16"/>
  <c r="M31" i="16"/>
  <c r="L31" i="16"/>
  <c r="H31" i="16"/>
  <c r="G31" i="16"/>
  <c r="F31" i="16"/>
  <c r="E31" i="16"/>
  <c r="BG30" i="16"/>
  <c r="EB30" i="16" s="1"/>
  <c r="ED30" i="16" s="1"/>
  <c r="CH29" i="16"/>
  <c r="EB29" i="16" s="1"/>
  <c r="ED29" i="16" s="1"/>
  <c r="EB28" i="16"/>
  <c r="ED28" i="16" s="1"/>
  <c r="CD27" i="16"/>
  <c r="EB27" i="16" s="1"/>
  <c r="ED27" i="16" s="1"/>
  <c r="BZ26" i="16"/>
  <c r="BW26" i="16"/>
  <c r="BV26" i="16"/>
  <c r="BS26" i="16"/>
  <c r="BQ26" i="16"/>
  <c r="BP26" i="16"/>
  <c r="BN26" i="16"/>
  <c r="BM26" i="16"/>
  <c r="BL26" i="16"/>
  <c r="BK26" i="16"/>
  <c r="BJ26" i="16"/>
  <c r="N26" i="16"/>
  <c r="EB25" i="16"/>
  <c r="ED25" i="16" s="1"/>
  <c r="DM24" i="16"/>
  <c r="DK24" i="16"/>
  <c r="CR24" i="16"/>
  <c r="BQ24" i="16"/>
  <c r="BP24" i="16"/>
  <c r="CE23" i="16"/>
  <c r="CD23" i="16"/>
  <c r="CC23" i="16"/>
  <c r="K23" i="16"/>
  <c r="J23" i="16"/>
  <c r="I23" i="16"/>
  <c r="H23" i="16"/>
  <c r="F23" i="16"/>
  <c r="E23" i="16"/>
  <c r="CF22" i="16"/>
  <c r="BS22" i="16"/>
  <c r="BR22" i="16"/>
  <c r="BQ22" i="16"/>
  <c r="BP22" i="16"/>
  <c r="BO22" i="16"/>
  <c r="BN22" i="16"/>
  <c r="BM22" i="16"/>
  <c r="BL22" i="16"/>
  <c r="BK22" i="16"/>
  <c r="BJ22" i="16"/>
  <c r="BF22" i="16"/>
  <c r="CQ21" i="16"/>
  <c r="P21" i="16"/>
  <c r="O21" i="16"/>
  <c r="H20" i="16"/>
  <c r="G20" i="16"/>
  <c r="F20" i="16"/>
  <c r="E20" i="16"/>
  <c r="EA19" i="16"/>
  <c r="DZ19" i="16"/>
  <c r="DY19" i="16"/>
  <c r="DX19" i="16"/>
  <c r="DW19" i="16"/>
  <c r="DV19" i="16"/>
  <c r="P19" i="16"/>
  <c r="O19" i="16"/>
  <c r="U18" i="16"/>
  <c r="P18" i="16"/>
  <c r="O18" i="16"/>
  <c r="CQ17" i="16"/>
  <c r="P17" i="16"/>
  <c r="O17" i="16"/>
  <c r="BV16" i="16"/>
  <c r="BT16" i="16"/>
  <c r="BM16" i="16"/>
  <c r="BJ16" i="16"/>
  <c r="P16" i="16"/>
  <c r="M15" i="16"/>
  <c r="L15" i="16"/>
  <c r="H15" i="16"/>
  <c r="H161" i="16" s="1"/>
  <c r="E15" i="16"/>
  <c r="E161" i="16" s="1"/>
  <c r="EB14" i="16"/>
  <c r="ED14" i="16" s="1"/>
  <c r="EA13" i="16"/>
  <c r="DZ13" i="16"/>
  <c r="DY13" i="16"/>
  <c r="DX13" i="16"/>
  <c r="DW13" i="16"/>
  <c r="DV13" i="16"/>
  <c r="BG13" i="16"/>
  <c r="P13" i="16"/>
  <c r="O13" i="16"/>
  <c r="M13" i="16"/>
  <c r="L13" i="16"/>
  <c r="H13" i="16"/>
  <c r="G13" i="16"/>
  <c r="F13" i="16"/>
  <c r="E13" i="16"/>
  <c r="EA12" i="16"/>
  <c r="DZ12" i="16"/>
  <c r="DY12" i="16"/>
  <c r="DX12" i="16"/>
  <c r="DW12" i="16"/>
  <c r="DV12" i="16"/>
  <c r="CI12" i="16"/>
  <c r="V12" i="16"/>
  <c r="CI11" i="16"/>
  <c r="V11" i="16"/>
  <c r="L10" i="16"/>
  <c r="EB10" i="16" s="1"/>
  <c r="ED10" i="16" s="1"/>
  <c r="CJ9" i="16"/>
  <c r="BH9" i="16"/>
  <c r="BG9" i="16"/>
  <c r="K9" i="16"/>
  <c r="J9" i="16"/>
  <c r="I9" i="16"/>
  <c r="CG8" i="16"/>
  <c r="CF8" i="16"/>
  <c r="CE8" i="16"/>
  <c r="CD8" i="16"/>
  <c r="CC8" i="16"/>
  <c r="J8" i="16"/>
  <c r="I8" i="16"/>
  <c r="CG7" i="16"/>
  <c r="CF7" i="16"/>
  <c r="CE7" i="16"/>
  <c r="CD7" i="16"/>
  <c r="CC7" i="16"/>
  <c r="J7" i="16"/>
  <c r="I7" i="16"/>
  <c r="V6" i="16"/>
  <c r="H6" i="16"/>
  <c r="G6" i="16"/>
  <c r="F6" i="16"/>
  <c r="E6" i="16"/>
  <c r="K5" i="16"/>
  <c r="J5" i="16"/>
  <c r="I5" i="16"/>
  <c r="H4" i="16"/>
  <c r="G4" i="16"/>
  <c r="F4" i="16"/>
  <c r="E4" i="16"/>
  <c r="EB11" i="16" l="1"/>
  <c r="ED11" i="16" s="1"/>
  <c r="EB152" i="16"/>
  <c r="ED152" i="16" s="1"/>
  <c r="EB154" i="16"/>
  <c r="ED154" i="16" s="1"/>
  <c r="EB150" i="16"/>
  <c r="ED150" i="16" s="1"/>
  <c r="EB151" i="16"/>
  <c r="ED151" i="16" s="1"/>
  <c r="EB111" i="16"/>
  <c r="ED111" i="16" s="1"/>
  <c r="EB17" i="16"/>
  <c r="ED17" i="16" s="1"/>
  <c r="EB18" i="16"/>
  <c r="ED18" i="16" s="1"/>
  <c r="EB31" i="16"/>
  <c r="ED31" i="16" s="1"/>
  <c r="EB120" i="16"/>
  <c r="ED120" i="16" s="1"/>
  <c r="EB131" i="16"/>
  <c r="ED131" i="16" s="1"/>
  <c r="EB147" i="16"/>
  <c r="ED147" i="16" s="1"/>
  <c r="EB75" i="16"/>
  <c r="ED75" i="16" s="1"/>
  <c r="EB113" i="16"/>
  <c r="ED113" i="16" s="1"/>
  <c r="EB157" i="16"/>
  <c r="ED157" i="16" s="1"/>
  <c r="EB134" i="16"/>
  <c r="ED134" i="16" s="1"/>
  <c r="EB161" i="16"/>
  <c r="ED161" i="16" s="1"/>
  <c r="EB118" i="16"/>
  <c r="ED118" i="16" s="1"/>
  <c r="EB129" i="16"/>
  <c r="ED129" i="16" s="1"/>
  <c r="EB155" i="16"/>
  <c r="ED155" i="16" s="1"/>
  <c r="EB158" i="16"/>
  <c r="ED158" i="16" s="1"/>
  <c r="EB79" i="16"/>
  <c r="ED79" i="16" s="1"/>
  <c r="EB80" i="16"/>
  <c r="ED80" i="16" s="1"/>
  <c r="EB85" i="16"/>
  <c r="ED85" i="16" s="1"/>
  <c r="EB89" i="16"/>
  <c r="ED89" i="16" s="1"/>
  <c r="EB78" i="16"/>
  <c r="ED78" i="16" s="1"/>
  <c r="EB156" i="16"/>
  <c r="ED156" i="16" s="1"/>
  <c r="EB67" i="16"/>
  <c r="ED67" i="16" s="1"/>
  <c r="EB153" i="16"/>
  <c r="ED153" i="16" s="1"/>
  <c r="EB21" i="16"/>
  <c r="ED21" i="16" s="1"/>
  <c r="EB68" i="16"/>
  <c r="ED68" i="16" s="1"/>
  <c r="EB69" i="16"/>
  <c r="ED69" i="16" s="1"/>
  <c r="EB70" i="16"/>
  <c r="ED70" i="16" s="1"/>
  <c r="EB116" i="16"/>
  <c r="ED116" i="16" s="1"/>
  <c r="EB127" i="16"/>
  <c r="ED127" i="16" s="1"/>
  <c r="EB132" i="16"/>
  <c r="ED132" i="16" s="1"/>
  <c r="EB142" i="16"/>
  <c r="ED142" i="16" s="1"/>
  <c r="EB13" i="16"/>
  <c r="ED13" i="16" s="1"/>
  <c r="EB115" i="16"/>
  <c r="ED115" i="16" s="1"/>
  <c r="EB130" i="16"/>
  <c r="ED130" i="16" s="1"/>
  <c r="EB5" i="16"/>
  <c r="ED5" i="16" s="1"/>
  <c r="EB9" i="16"/>
  <c r="ED9" i="16" s="1"/>
  <c r="EB19" i="16"/>
  <c r="ED19" i="16" s="1"/>
  <c r="EB20" i="16"/>
  <c r="ED20" i="16" s="1"/>
  <c r="EB83" i="16"/>
  <c r="ED83" i="16" s="1"/>
  <c r="EB86" i="16"/>
  <c r="ED86" i="16" s="1"/>
  <c r="EB162" i="16"/>
  <c r="ED162" i="16" s="1"/>
  <c r="EB77" i="16"/>
  <c r="ED77" i="16" s="1"/>
  <c r="EB82" i="16"/>
  <c r="ED82" i="16" s="1"/>
  <c r="EB135" i="16"/>
  <c r="ED135" i="16" s="1"/>
  <c r="EB12" i="16"/>
  <c r="ED12" i="16" s="1"/>
  <c r="EB6" i="16"/>
  <c r="ED6" i="16" s="1"/>
  <c r="EB8" i="16"/>
  <c r="ED8" i="16" s="1"/>
  <c r="EB26" i="16"/>
  <c r="ED26" i="16" s="1"/>
  <c r="EB76" i="16"/>
  <c r="ED76" i="16" s="1"/>
  <c r="EB88" i="16"/>
  <c r="ED88" i="16" s="1"/>
  <c r="EB94" i="16"/>
  <c r="ED94" i="16" s="1"/>
  <c r="EB126" i="16"/>
  <c r="ED126" i="16" s="1"/>
  <c r="EB133" i="16"/>
  <c r="ED133" i="16" s="1"/>
  <c r="EB81" i="16"/>
  <c r="ED81" i="16" s="1"/>
  <c r="EB146" i="16"/>
  <c r="ED146" i="16" s="1"/>
  <c r="EB7" i="16"/>
  <c r="ED7" i="16" s="1"/>
  <c r="EB22" i="16"/>
  <c r="ED22" i="16" s="1"/>
  <c r="EB23" i="16"/>
  <c r="ED23" i="16" s="1"/>
  <c r="EB4" i="16"/>
  <c r="ED4" i="16" s="1"/>
  <c r="EB16" i="16"/>
  <c r="ED16" i="16" s="1"/>
  <c r="EB24" i="16"/>
  <c r="ED24" i="16" s="1"/>
  <c r="EB74" i="16"/>
  <c r="ED74" i="16" s="1"/>
  <c r="EB84" i="16"/>
  <c r="ED84" i="16" s="1"/>
  <c r="EB87" i="16"/>
  <c r="ED87" i="16" s="1"/>
  <c r="EB128" i="16"/>
  <c r="ED128" i="16" s="1"/>
  <c r="EB143" i="16"/>
  <c r="ED143" i="16" s="1"/>
  <c r="EB15" i="16"/>
  <c r="ED15" i="16" s="1"/>
  <c r="I9" i="6" l="1"/>
  <c r="H9" i="6"/>
  <c r="E9" i="6"/>
  <c r="F9" i="6" s="1"/>
  <c r="C9" i="6"/>
  <c r="I7" i="6"/>
  <c r="H7" i="6"/>
  <c r="G7" i="6"/>
  <c r="F7" i="6"/>
  <c r="C7" i="6"/>
  <c r="I6" i="6"/>
  <c r="H6" i="6"/>
  <c r="G6" i="6"/>
  <c r="E6" i="6"/>
  <c r="F6" i="6" s="1"/>
  <c r="C6" i="6"/>
  <c r="I5" i="6"/>
  <c r="H5" i="6"/>
  <c r="G5" i="6"/>
  <c r="E5" i="6"/>
  <c r="F5" i="6" s="1"/>
  <c r="C5" i="6"/>
  <c r="I3" i="6"/>
  <c r="H3" i="6"/>
  <c r="G3" i="6"/>
  <c r="E3" i="6"/>
  <c r="F3" i="6" s="1"/>
  <c r="C3" i="6"/>
  <c r="F14" i="6" l="1"/>
  <c r="F15" i="6" s="1"/>
  <c r="AP5" i="3"/>
  <c r="DH5" i="3" l="1"/>
  <c r="DE5" i="3"/>
  <c r="DB5" i="3"/>
  <c r="CY5" i="3"/>
  <c r="CV5" i="3"/>
  <c r="CS5" i="3"/>
  <c r="CQ5" i="3"/>
  <c r="CN5" i="3"/>
  <c r="CL5" i="3"/>
  <c r="CI5" i="3"/>
  <c r="CG5" i="3"/>
  <c r="CD5" i="3"/>
  <c r="CB5" i="3"/>
  <c r="BX5" i="3"/>
  <c r="BU5" i="3"/>
  <c r="BR5" i="3"/>
  <c r="BO5" i="3"/>
  <c r="BM5" i="3"/>
  <c r="BJ5" i="3"/>
  <c r="BH5" i="3"/>
  <c r="BC5" i="3"/>
  <c r="AZ5" i="3"/>
  <c r="AX5" i="3"/>
  <c r="AS5" i="3"/>
  <c r="AR5" i="3"/>
  <c r="AQ5" i="3"/>
  <c r="AO5" i="3"/>
  <c r="AM5" i="3"/>
  <c r="AL5" i="3"/>
  <c r="AK5" i="3"/>
  <c r="AI5" i="3"/>
  <c r="AH5" i="3"/>
  <c r="AG5" i="3"/>
  <c r="AF5" i="3"/>
  <c r="AE5" i="3"/>
  <c r="EK4" i="3"/>
  <c r="EJ4" i="3"/>
  <c r="EI4" i="3"/>
  <c r="EH4" i="3"/>
  <c r="EG4" i="3"/>
  <c r="EF4" i="3"/>
  <c r="EE4" i="3"/>
  <c r="EC4" i="3"/>
  <c r="EB4" i="3"/>
  <c r="EA4" i="3"/>
  <c r="DZ4" i="3"/>
  <c r="DY4" i="3"/>
  <c r="DX4" i="3"/>
  <c r="DW4" i="3"/>
  <c r="DV4" i="3"/>
  <c r="DT4" i="3"/>
  <c r="DS4" i="3"/>
  <c r="DR4" i="3"/>
  <c r="DQ4" i="3"/>
  <c r="DP4" i="3"/>
  <c r="DO4" i="3"/>
  <c r="DN4" i="3"/>
  <c r="DM4" i="3"/>
  <c r="DL4" i="3"/>
  <c r="DK4" i="3"/>
  <c r="DH4" i="3"/>
  <c r="DG4" i="3"/>
  <c r="DG3" i="3" s="1"/>
  <c r="DE4" i="3"/>
  <c r="DD4" i="3"/>
  <c r="DD3" i="3" s="1"/>
  <c r="DB4" i="3"/>
  <c r="DA4" i="3"/>
  <c r="DA3" i="3" s="1"/>
  <c r="CY4" i="3"/>
  <c r="CX4" i="3"/>
  <c r="CX3" i="3" s="1"/>
  <c r="CV4" i="3"/>
  <c r="CU4" i="3"/>
  <c r="CU3" i="3" s="1"/>
  <c r="CS4" i="3"/>
  <c r="CQ4" i="3"/>
  <c r="CP4" i="3"/>
  <c r="CP3" i="3" s="1"/>
  <c r="CN4" i="3"/>
  <c r="CL4" i="3"/>
  <c r="CK4" i="3"/>
  <c r="CK3" i="3" s="1"/>
  <c r="CI4" i="3"/>
  <c r="CG4" i="3"/>
  <c r="CF4" i="3"/>
  <c r="CF3" i="3" s="1"/>
  <c r="CD4" i="3"/>
  <c r="CB4" i="3"/>
  <c r="CA4" i="3"/>
  <c r="CA3" i="3" s="1"/>
  <c r="BX4" i="3"/>
  <c r="BW4" i="3"/>
  <c r="BW3" i="3" s="1"/>
  <c r="BU4" i="3"/>
  <c r="BT4" i="3"/>
  <c r="BT3" i="3" s="1"/>
  <c r="BR4" i="3"/>
  <c r="BQ4" i="3"/>
  <c r="BQ3" i="3" s="1"/>
  <c r="BO4" i="3"/>
  <c r="BM4" i="3"/>
  <c r="BL4" i="3"/>
  <c r="BL3" i="3" s="1"/>
  <c r="BJ4" i="3"/>
  <c r="BH4" i="3"/>
  <c r="BG4" i="3"/>
  <c r="BG3" i="3" s="1"/>
  <c r="BE4" i="3"/>
  <c r="BE3" i="3" s="1"/>
  <c r="BC4" i="3"/>
  <c r="BB4" i="3"/>
  <c r="BB3" i="3" s="1"/>
  <c r="AZ4" i="3"/>
  <c r="AX4" i="3"/>
  <c r="AW4" i="3"/>
  <c r="AW3" i="3" s="1"/>
  <c r="DH3" i="3" l="1"/>
  <c r="BM3" i="3"/>
  <c r="DE3" i="3"/>
  <c r="DB3" i="3"/>
  <c r="CB3" i="3"/>
  <c r="CD3" i="3"/>
  <c r="CY3" i="3"/>
  <c r="BR3" i="3"/>
  <c r="BX3" i="3"/>
  <c r="CL3" i="3"/>
  <c r="BO3" i="3"/>
  <c r="CQ3" i="3"/>
  <c r="BJ3" i="3"/>
  <c r="BU3" i="3"/>
  <c r="CV3" i="3"/>
  <c r="CS3" i="3"/>
  <c r="BH3" i="3"/>
  <c r="CN3" i="3"/>
  <c r="CG3" i="3"/>
  <c r="AZ3" i="3"/>
  <c r="CI3" i="3"/>
  <c r="BC3" i="3"/>
  <c r="AX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P2" authorId="0" shapeId="0" xr:uid="{6053A174-0E29-432C-A04B-7E5FF09157A5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Tener presente que las abrazaderas son para postes de 12 m</t>
        </r>
      </text>
    </comment>
    <comment ref="CQ2" authorId="0" shapeId="0" xr:uid="{D42EB2E6-1D86-40B4-A101-16D921952C9C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Tener presente que las abrazaderas son para postes de 12 m</t>
        </r>
      </text>
    </comment>
    <comment ref="DV2" authorId="0" shapeId="0" xr:uid="{0BD8ED77-9EE0-40BC-BBFC-D18FAA673746}">
      <text>
        <r>
          <rPr>
            <b/>
            <sz val="9"/>
            <color indexed="81"/>
            <rFont val="Tahoma"/>
            <family val="2"/>
          </rPr>
          <t xml:space="preserve">incluir cobre para todos los afloramientos y varilla de chapeta para aterrizar y cintas aislante de colores 
</t>
        </r>
      </text>
    </comment>
    <comment ref="EB15" authorId="0" shapeId="0" xr:uid="{1475B70A-CB5A-454B-A153-01601E0E5B2E}">
      <text>
        <r>
          <rPr>
            <b/>
            <sz val="9"/>
            <color indexed="81"/>
            <rFont val="Tahoma"/>
            <family val="2"/>
          </rPr>
          <t>Edwin Alfonso Cardona Rodriguez 
Depende del calibre e hilos de la trenza jz o kz</t>
        </r>
      </text>
    </comment>
    <comment ref="C80" authorId="0" shapeId="0" xr:uid="{F9610E89-0EB2-4660-91CF-7EB43ED5724A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REFORZADA
</t>
        </r>
      </text>
    </comment>
    <comment ref="C89" authorId="0" shapeId="0" xr:uid="{6ECD7D1B-40A3-4B5D-B506-9C533703F881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SOLICITAR NOTA COMPLETA
</t>
        </r>
      </text>
    </comment>
    <comment ref="C121" authorId="0" shapeId="0" xr:uid="{78CBCF18-CB57-47C2-AF59-68F07D31CF1D}">
      <text>
        <r>
          <rPr>
            <b/>
            <sz val="9"/>
            <color indexed="81"/>
            <rFont val="Tahoma"/>
            <family val="2"/>
          </rPr>
          <t xml:space="preserve">El tornillo que viene con la cuchilla que sea de rosca completa 
</t>
        </r>
      </text>
    </comment>
    <comment ref="B138" authorId="0" shapeId="0" xr:uid="{EC54B6BC-15C4-4347-8220-E07B785547E8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no existe codigo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24" authorId="0" shapeId="0" xr:uid="{1ECD35AC-F8F4-4182-8ED4-602FC1810177}">
      <text>
        <r>
          <rPr>
            <b/>
            <sz val="9"/>
            <color indexed="81"/>
            <rFont val="Tahoma"/>
            <family val="2"/>
          </rPr>
          <t>Edwin Alfonso Cardona Rodriguez 
Depende del calibre e hilos de la trenza jz o kz</t>
        </r>
      </text>
    </comment>
    <comment ref="C34" authorId="0" shapeId="0" xr:uid="{E615D659-6F7E-4CD4-876A-660AB0955FB6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REFORZADA
</t>
        </r>
      </text>
    </comment>
    <comment ref="C44" authorId="0" shapeId="0" xr:uid="{1F5B48BA-0829-4DDD-834B-552C25EE7B91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SOLICITAR NOTA COMPLETA
</t>
        </r>
      </text>
    </comment>
    <comment ref="C47" authorId="0" shapeId="0" xr:uid="{CA6F8F2A-D605-4296-AC7B-0856972CDED6}">
      <text>
        <r>
          <rPr>
            <b/>
            <sz val="9"/>
            <color indexed="81"/>
            <rFont val="Tahoma"/>
            <family val="2"/>
          </rPr>
          <t xml:space="preserve">El tornillo que viene con la cuchilla que sea de rosca completa 
</t>
        </r>
      </text>
    </comment>
  </commentList>
</comments>
</file>

<file path=xl/sharedStrings.xml><?xml version="1.0" encoding="utf-8"?>
<sst xmlns="http://schemas.openxmlformats.org/spreadsheetml/2006/main" count="3180" uniqueCount="959">
  <si>
    <t>PROYECTO: PROYECTO ZONA ROSA</t>
  </si>
  <si>
    <t>CRUCETA</t>
  </si>
  <si>
    <t>BAYONETA</t>
  </si>
  <si>
    <t>COLLARIN</t>
  </si>
  <si>
    <t>SUSPENSION 13,2 kV</t>
  </si>
  <si>
    <t>TERMINAL 13,2 kV</t>
  </si>
  <si>
    <t>DIVISIÓN TRANSPORTE Y EXPANSIÓN</t>
  </si>
  <si>
    <t>CODIGO: DIS.ING.F12</t>
  </si>
  <si>
    <t>CRUCERO PORTACAJAS</t>
  </si>
  <si>
    <t>TEMPLETES</t>
  </si>
  <si>
    <t>BAJA TENSION</t>
  </si>
  <si>
    <t xml:space="preserve">REPLANTEO Y VERIFICACIÓN </t>
  </si>
  <si>
    <t>VERSIÓN: 0</t>
  </si>
  <si>
    <t>ACCESS</t>
  </si>
  <si>
    <t>UU.CC.</t>
  </si>
  <si>
    <t>APOYO</t>
  </si>
  <si>
    <t>ESTRUCTURAS</t>
  </si>
  <si>
    <t>PORTA CAJA</t>
  </si>
  <si>
    <t>OTROS</t>
  </si>
  <si>
    <t>TRANSFORMADOR</t>
  </si>
  <si>
    <t xml:space="preserve">APOYO </t>
  </si>
  <si>
    <t>NODO</t>
  </si>
  <si>
    <t>EXISTENTE</t>
  </si>
  <si>
    <t>NUEVO</t>
  </si>
  <si>
    <t>REUBICAR</t>
  </si>
  <si>
    <t>RETIRAR</t>
  </si>
  <si>
    <t>ALTURA</t>
  </si>
  <si>
    <t>MATERIAL</t>
  </si>
  <si>
    <t>RESISTENCIA</t>
  </si>
  <si>
    <t>#</t>
  </si>
  <si>
    <t>MONOFASICO</t>
  </si>
  <si>
    <t>TRIFASICO</t>
  </si>
  <si>
    <t>CAPACIDAD</t>
  </si>
  <si>
    <t>CC</t>
  </si>
  <si>
    <t>DPS's</t>
  </si>
  <si>
    <t>BNT</t>
  </si>
  <si>
    <t>COMENTARIOS</t>
  </si>
  <si>
    <t>5-6</t>
  </si>
  <si>
    <t>6-7</t>
  </si>
  <si>
    <t>7-8</t>
  </si>
  <si>
    <t>8-9</t>
  </si>
  <si>
    <t>9-10</t>
  </si>
  <si>
    <t>10-11</t>
  </si>
  <si>
    <t>11-12</t>
  </si>
  <si>
    <t>SST2</t>
  </si>
  <si>
    <t>SST2*</t>
  </si>
  <si>
    <t>SST2**</t>
  </si>
  <si>
    <t>SDT2</t>
  </si>
  <si>
    <t>SDT2*</t>
  </si>
  <si>
    <t>SDT2**</t>
  </si>
  <si>
    <t>SSB2</t>
  </si>
  <si>
    <t>SSB2*</t>
  </si>
  <si>
    <t>SSB2**</t>
  </si>
  <si>
    <t>SDB2</t>
  </si>
  <si>
    <t>SDB2*</t>
  </si>
  <si>
    <t>SDB2**</t>
  </si>
  <si>
    <t>SCCM2</t>
  </si>
  <si>
    <t>SCCM2*</t>
  </si>
  <si>
    <t>SA2</t>
  </si>
  <si>
    <t>SA2*</t>
  </si>
  <si>
    <t>SSAP2</t>
  </si>
  <si>
    <t>SSAP2*</t>
  </si>
  <si>
    <t>TST2</t>
  </si>
  <si>
    <t>TST2*</t>
  </si>
  <si>
    <t>TST2**</t>
  </si>
  <si>
    <t>TDT2</t>
  </si>
  <si>
    <t>TDT2*</t>
  </si>
  <si>
    <t>TDT2**</t>
  </si>
  <si>
    <t>TSB2</t>
  </si>
  <si>
    <t>TSB2*</t>
  </si>
  <si>
    <t>TSB2**</t>
  </si>
  <si>
    <t>TDB2</t>
  </si>
  <si>
    <t>TDB2*</t>
  </si>
  <si>
    <t>TDB2**</t>
  </si>
  <si>
    <t>TSCCM2</t>
  </si>
  <si>
    <t>TSCCM2*</t>
  </si>
  <si>
    <t>TDCCM2</t>
  </si>
  <si>
    <t>TDCCM2*</t>
  </si>
  <si>
    <t>TDA2</t>
  </si>
  <si>
    <t>TDA2*</t>
  </si>
  <si>
    <t>TSAP2</t>
  </si>
  <si>
    <t>TSAP2*</t>
  </si>
  <si>
    <t>TDAP2</t>
  </si>
  <si>
    <t>TDAP2*</t>
  </si>
  <si>
    <t>CPC2 3F</t>
  </si>
  <si>
    <t>CPC2* 3F</t>
  </si>
  <si>
    <t>CPC2 1F</t>
  </si>
  <si>
    <t>CPC2* 1F</t>
  </si>
  <si>
    <t>CPB2</t>
  </si>
  <si>
    <t>CPB2*</t>
  </si>
  <si>
    <t>ACPC 3F</t>
  </si>
  <si>
    <t>ACPC 2F</t>
  </si>
  <si>
    <t>T2</t>
  </si>
  <si>
    <t>TG2</t>
  </si>
  <si>
    <t>TPP</t>
  </si>
  <si>
    <t>TPA2</t>
  </si>
  <si>
    <t>TPA2*</t>
  </si>
  <si>
    <t>TPAB2</t>
  </si>
  <si>
    <t>TPAB2*</t>
  </si>
  <si>
    <t>PA2</t>
  </si>
  <si>
    <t>ST1</t>
  </si>
  <si>
    <t>ST1*</t>
  </si>
  <si>
    <t>TST1</t>
  </si>
  <si>
    <t>TST1*</t>
  </si>
  <si>
    <t>TDT1</t>
  </si>
  <si>
    <t>TDT1*</t>
  </si>
  <si>
    <t>CDA</t>
  </si>
  <si>
    <t>P1</t>
  </si>
  <si>
    <t>X</t>
  </si>
  <si>
    <t>C</t>
  </si>
  <si>
    <t>TSCC3E</t>
  </si>
  <si>
    <t>T3E</t>
  </si>
  <si>
    <t xml:space="preserve">INSTALAR ESTRUCTURA NUEVA  INDICADA EN APOYO EXISTENTE. </t>
  </si>
  <si>
    <t>P2</t>
  </si>
  <si>
    <t xml:space="preserve">INSTALAR ESTRUCUTRA Y APOYO NUEVO INDICADO </t>
  </si>
  <si>
    <t>P3</t>
  </si>
  <si>
    <t>P4</t>
  </si>
  <si>
    <t>P5</t>
  </si>
  <si>
    <t>P6</t>
  </si>
  <si>
    <t>P7</t>
  </si>
  <si>
    <t>2T2</t>
  </si>
  <si>
    <t>P8</t>
  </si>
  <si>
    <t>CILIII-N2-195</t>
  </si>
  <si>
    <t>CORTACIRCUITOS Y DPS PARA TRANSFORMADOR MONOFASICO. RED BT Y CAIE.</t>
  </si>
  <si>
    <t>31025</t>
  </si>
  <si>
    <t>RETIRAR SOLO ESTRUCTURA EXISTENTE</t>
  </si>
  <si>
    <t>CPC2</t>
  </si>
  <si>
    <t xml:space="preserve">INSTALARA ESTRUCTURA INDICADA EN APOYO EXISTENTE, NORMALIZAR TRANSFORMADOR, </t>
  </si>
  <si>
    <t>P9</t>
  </si>
  <si>
    <t>CILIII-N2-194</t>
  </si>
  <si>
    <t>BT, AP Y CAIE</t>
  </si>
  <si>
    <t>31024</t>
  </si>
  <si>
    <t>RETIRAR APOYO, ESTRUCTURA, CAIE, AP Y BT.</t>
  </si>
  <si>
    <t>INSTALAR APOYO Y ESTRUCTURA INDICADA, TRANSALDAR AP, CAIE, BT DEL POSTE RETIRADO A POSTE NUEVO. NORMALIZAR TRANSFORMADOR.</t>
  </si>
  <si>
    <t>P10</t>
  </si>
  <si>
    <t>CILIII-N2-052</t>
  </si>
  <si>
    <t>AP,BT, Y CAIE,</t>
  </si>
  <si>
    <t>SOLO CAMBIAR ESTRUCTURA ESPECIFICADA EN TERMINAL.</t>
  </si>
  <si>
    <t>UTILIZAR MISMO APOYO , CAMBIAR ESTRUCTURA ESPECIFICADA.</t>
  </si>
  <si>
    <t>P11</t>
  </si>
  <si>
    <t>CILIII-N2-051</t>
  </si>
  <si>
    <t>31018</t>
  </si>
  <si>
    <t xml:space="preserve"> CAMBIAR SOLO ESTRUCTURA ESPECIFICADA.</t>
  </si>
  <si>
    <t>INSTALAR ESTRUCTURA ESPECIFICADA EN APOYO EXISTENTE Y NORMALIZAR TRANSFORMADOR</t>
  </si>
  <si>
    <t>P12</t>
  </si>
  <si>
    <t>CILIII-N2-039</t>
  </si>
  <si>
    <t>TPA2E</t>
  </si>
  <si>
    <t>CAMBIAR ESTRUCTURAS ESPECIFICADAS.</t>
  </si>
  <si>
    <t>UTILIZAR MISMO APOYO , CAMBIAR ESTRUCTURAS ESPECIFICADAS.</t>
  </si>
  <si>
    <t>P13</t>
  </si>
  <si>
    <t>CILIII-N2-357</t>
  </si>
  <si>
    <t>TDB2E</t>
  </si>
  <si>
    <t>CPC2E</t>
  </si>
  <si>
    <t>RECONECTADOR, TRANSFORMADOR ALIMENTADOR 0,5KVA Y JUEGO DE CUCHILLAS</t>
  </si>
  <si>
    <t xml:space="preserve">CAMBIAR CABLE DESNUDO POR ECOLÓGICO, CAMBIAR GRAPAS TIPO PISTOLA POR GRAPAS RECTAS. DEJAR RECONECTADOR CON LAS MISMAS CONEXIONES COMO SE ENCUENTRA. </t>
  </si>
  <si>
    <t>P14</t>
  </si>
  <si>
    <t>CIILIII-N2-033</t>
  </si>
  <si>
    <t>TSA2E</t>
  </si>
  <si>
    <t>31019</t>
  </si>
  <si>
    <t>APROVECHAR APOYO EXISTENTE, SOLO CAMBIAR ESTRUCTURA ESPECIFICADA.</t>
  </si>
  <si>
    <t>P15</t>
  </si>
  <si>
    <t>CIILIII-N2-029</t>
  </si>
  <si>
    <t>P16</t>
  </si>
  <si>
    <t>CILIII-N2-028</t>
  </si>
  <si>
    <t>P17</t>
  </si>
  <si>
    <t>CILIII-N2-027</t>
  </si>
  <si>
    <t>BT, Y CAIE,</t>
  </si>
  <si>
    <t>31020</t>
  </si>
  <si>
    <t>CPB2 1F</t>
  </si>
  <si>
    <t>UTILIZAR MISMO APOYO , CAMBIAR ESTRUCTURA ESPECIFICADA, NORMALIZAR TRANSFORMADOR Y CAMBIAR LOS CORATCIRCUITOS Y DPS DE ESTE.</t>
  </si>
  <si>
    <t>P18</t>
  </si>
  <si>
    <t>CILIII-N2-026</t>
  </si>
  <si>
    <t>31021</t>
  </si>
  <si>
    <t>P19</t>
  </si>
  <si>
    <t>CILIII-N2-024</t>
  </si>
  <si>
    <t>TST2E</t>
  </si>
  <si>
    <t>T2E</t>
  </si>
  <si>
    <t>CAMBIAR AISLADORES, PONER GRAPAS RECTAS</t>
  </si>
  <si>
    <t>JUEGO DE CORTACIRCUITO AP,BT, Y CAIE</t>
  </si>
  <si>
    <t>CAMBIAR AISLADOR Y GRAPAS RECTAS</t>
  </si>
  <si>
    <t>P20</t>
  </si>
  <si>
    <t>CILIII-N2-023</t>
  </si>
  <si>
    <t>AP,BT, Y CAIE</t>
  </si>
  <si>
    <t>31022</t>
  </si>
  <si>
    <t>RETIRAR ESTRUCTURAS CORRESPONDIENTE, RETIRAR DPS Y CORTACIRCUITOS DEL TRANSFORMADOR</t>
  </si>
  <si>
    <t>INSTALAR ESTRUCTURA ESPECIFICADA,NORMALIZAR TRANSFORMADOR Y CAMBIAR LOS DPS Y LOS CORTACIRCUITOS DE ESTE</t>
  </si>
  <si>
    <t>P21</t>
  </si>
  <si>
    <t>CILIII-N2-019</t>
  </si>
  <si>
    <t>P22</t>
  </si>
  <si>
    <t>CILIII-N2-018</t>
  </si>
  <si>
    <t>P23</t>
  </si>
  <si>
    <t>CILIII-N2-017</t>
  </si>
  <si>
    <t>CPB2 (CUCHILLAS)</t>
  </si>
  <si>
    <t>AP,BT, Y CAIE JUEGO DE CUCHILLAS</t>
  </si>
  <si>
    <t>UTILIZAR MISMO APOYO , CAMBIAR ESTRUCTURA ESPECIFICADA E INSTALAR JUEGO DE CUCHILLAS NUEVO</t>
  </si>
  <si>
    <t>P24</t>
  </si>
  <si>
    <t>CILIII-N2-016</t>
  </si>
  <si>
    <t xml:space="preserve"> 3 TC y 3 TP, EQUIPO DE MEDICION.</t>
  </si>
  <si>
    <t>DESMONTAR DOBLE CIRCUITO DEJANDO EL SUPERIOR Y EXTENDIENDOLO HACIA LOS RAMALES LATERALES. DEJAR LA CONEXIÓN EXACTAMENTE DE COMO SE ENCUENTRAN LOS TCs, TPs, TRANSFORMADOR Y MEDIDOR.</t>
  </si>
  <si>
    <t>INSTALAR ESTRUCTURAS ESPECIFICADAS REALIZAR CONEXIÓN DE LOS EQUIPOS DE MEDICION EXACTAMENTE COMO SE ENCUENTRA INICIALMENTE. UTILIZAR CABLE ECOLÓGICO,</t>
  </si>
  <si>
    <t>P25</t>
  </si>
  <si>
    <t>CILIII-N2-191</t>
  </si>
  <si>
    <t>P25A</t>
  </si>
  <si>
    <t>CILIII-N2-193</t>
  </si>
  <si>
    <t>RETIRAR ESTRUCTURAS ESXISTENTES</t>
  </si>
  <si>
    <t>INSTALAR ESTRUCTURAS INDICADAS EN APOYO EXISTENTE</t>
  </si>
  <si>
    <t>P26</t>
  </si>
  <si>
    <t>CILIII-N2-192</t>
  </si>
  <si>
    <t>P27</t>
  </si>
  <si>
    <t>CILIII-N2-198</t>
  </si>
  <si>
    <t>AP,BT,CAIE Y JUEGO DE CORTACIRCUITOS</t>
  </si>
  <si>
    <t>31036</t>
  </si>
  <si>
    <t>AP,BT, CAIE Y JUEGO DE CORTACIRCUITOS</t>
  </si>
  <si>
    <t>CAMBIAR ESTRUCTURA ESPECIFICADA  EN EL APOYO EXISTENTE Y NORMALIZAR EL TRANSFORMADOR</t>
  </si>
  <si>
    <t>P28</t>
  </si>
  <si>
    <t>CILIII-N2-204</t>
  </si>
  <si>
    <t>P29</t>
  </si>
  <si>
    <t>CILIII-N2-205</t>
  </si>
  <si>
    <t>31198</t>
  </si>
  <si>
    <t>UTILIZAR MISMO APOYO , CAMBIAR ESTRUCTURA ESPECIFICADA. INSTALAR DPS EN EL TRANSFORMADOR Y LOS CORTACIRCUITOS EN EL CRUCERO PORTACAJAS, ADEMAS NORMALIZAR EL TRANSFORMADOR</t>
  </si>
  <si>
    <t>P30</t>
  </si>
  <si>
    <t>CILIII-N2-206</t>
  </si>
  <si>
    <t>UTILIZAR APOYO Y ESTRUCTURA EXISTENTE. CAMBIAR AISLADORES</t>
  </si>
  <si>
    <t>P31</t>
  </si>
  <si>
    <t>CILIII-N2-207</t>
  </si>
  <si>
    <t>CAMBIAR ESTRUCTURA ESPECIFICADA  EN EL APOYO EXISTENTE</t>
  </si>
  <si>
    <t>P32</t>
  </si>
  <si>
    <t>CILIII-N2-208</t>
  </si>
  <si>
    <t>TS1*</t>
  </si>
  <si>
    <t>UTILIZAR MISMO APOYO , CAMBIAR ESTRUCTURA ESPECIFICADA. CAMBIAR RED ABIERTA POR TRENZADA HASTA P33</t>
  </si>
  <si>
    <t>P33</t>
  </si>
  <si>
    <t>CILIII-N2-209</t>
  </si>
  <si>
    <t>S1*</t>
  </si>
  <si>
    <t>RETIRAR  ESTRUCTURAS CORRESPONDIENTES.</t>
  </si>
  <si>
    <t>TD1*</t>
  </si>
  <si>
    <t>INSTALAR  ESTRUCTURA CORRESPONDIENTE. CAMBIAR RED ABIERTA POR TRENZADA HASTA P32. CAMBIAR PUENTES EN CABLE ECOLÓGICO PARA JUEGO DE CORTACIRCUITOS</t>
  </si>
  <si>
    <t>P34</t>
  </si>
  <si>
    <t>CILIII-N2-210</t>
  </si>
  <si>
    <t>RETIRAR ESTRUCTURA ESPECIFICADA.</t>
  </si>
  <si>
    <t>P35</t>
  </si>
  <si>
    <t>CILIII-N2-211</t>
  </si>
  <si>
    <t>JUEGO DE CORTACIRCUITOS AP,BT, Y CAIE, TRANSICION AEREA MONOFÁSICA</t>
  </si>
  <si>
    <t>31180</t>
  </si>
  <si>
    <t>CAMBIAR GRAPAS TIPO PISTOLA POR GRAPAS RECTAS. NORMALIZAR TRANSFORMADOR</t>
  </si>
  <si>
    <t>P36</t>
  </si>
  <si>
    <t>CILIII-N2-108</t>
  </si>
  <si>
    <t>P37</t>
  </si>
  <si>
    <t>CILIII-N2-107</t>
  </si>
  <si>
    <t>P38</t>
  </si>
  <si>
    <t>CILIII-N2-106</t>
  </si>
  <si>
    <t>31194</t>
  </si>
  <si>
    <t>UTILIZAR MISMO APOYO , CAMBIAR ESTRUCTURA ESPECIFICADA. NORMALIZAR TRAFO E INSTALAR DPS MAS CERCA DEL TRANSFORMADOR</t>
  </si>
  <si>
    <t>P39</t>
  </si>
  <si>
    <t>CILIII-N2-086</t>
  </si>
  <si>
    <t>P40</t>
  </si>
  <si>
    <t>INSTALAR APOYO Y ESTRUCTURA ESPECIFICADA</t>
  </si>
  <si>
    <t>P41</t>
  </si>
  <si>
    <t>CILIII-N2-085</t>
  </si>
  <si>
    <t>31161</t>
  </si>
  <si>
    <t xml:space="preserve">RETIRAR ESTRUCTURAS ESPECIFICADAS </t>
  </si>
  <si>
    <t>CAMBIAR ESTRUCTURAS ESPECIFICADAS, BAJAR DPS AL TRANSFORMADOR</t>
  </si>
  <si>
    <t>P42</t>
  </si>
  <si>
    <t>INSTALAR APOYO Y ESTRUCTURA NUEVA</t>
  </si>
  <si>
    <t>P43</t>
  </si>
  <si>
    <t>CILIII-N2-084</t>
  </si>
  <si>
    <t>31026</t>
  </si>
  <si>
    <t>CAMBIAR ESTRUCTURAS Y CAMBIAR DPS DEL TRANSFORMADOR</t>
  </si>
  <si>
    <t>P44</t>
  </si>
  <si>
    <t>CPC2 (CUCHILLAS)</t>
  </si>
  <si>
    <t>JUEGO DE CUCHILLAS</t>
  </si>
  <si>
    <t>INSTALAR APOYO NUEVO CON LA ESTRUCTURA ESPECIFICADA Y EL JUEGO DE CUCHILLAS.</t>
  </si>
  <si>
    <t>P45</t>
  </si>
  <si>
    <t>CILIII-N2-083</t>
  </si>
  <si>
    <t>JUEGO DE CUCHILLAS,  AP, BT, Y CAIE</t>
  </si>
  <si>
    <t>RETIRAR APOYO Y ESTRUCTURA EXISTENTE, INSTALAR APOYO NUEVO EN LA ESQUINA DEL SEPARADOR PARA ELIMINAR CRUCE AEREO CILIII-N2-C3, TRASLADAR CAIE, BT Y AP AL APOYO PROYECTADO</t>
  </si>
  <si>
    <t>INSTALAR APOYO NUEVO EN LA ESQUINA DEL SEPARADOR PARA ELIMINAR CRUCE AEREO DE LA RED CILIII-N2-C3, INSTALAR LAMPARAS DE AP, BT Y CAIE QUE SE RETIRARON JUNTO CON EL APOYO P45 EXISTENTE</t>
  </si>
  <si>
    <t>P46</t>
  </si>
  <si>
    <t>CILIII-N2-057</t>
  </si>
  <si>
    <t>JUEGO DE CORTACIRCUITOS AP,BT, Y CAIE</t>
  </si>
  <si>
    <t>RETIRAR APOYO Y ESTRUCTURA CORRESPONDIENTE. LAMPARA DE AP, CAIE, Y RED BT DEBE SER RETIRA E INSTALADA EN EL APOYO PROYECTADO</t>
  </si>
  <si>
    <t>INSTALAR APOYO NUEVO CON ESTRUCTURAS ESPECIFICADAS E INSTALAR LAMPARAS DE AP, CAIE Y RED DE BAJA TENSION QUE SE VAN A RETIRAR CON EL APOYO EXISTENTE.</t>
  </si>
  <si>
    <t>P47</t>
  </si>
  <si>
    <t>CILIII-N2-058</t>
  </si>
  <si>
    <t>31013</t>
  </si>
  <si>
    <t>RETIRAR ESTRUCTURA EXISTENTE.</t>
  </si>
  <si>
    <t>INSTALAR ESRUCTURAS NUEVAS ESPECIFICADAS,  NORMALIZAR TRANSFORMADOR Y CAMBIAR CORTACIRCUITOS DE ESTE.</t>
  </si>
  <si>
    <t>P48</t>
  </si>
  <si>
    <t>CILIII-N2-059</t>
  </si>
  <si>
    <t>INSTALAR ESRUCTURAS NUEVAS ESPECIFICADAS</t>
  </si>
  <si>
    <t>P49</t>
  </si>
  <si>
    <t>CILIII-N2-060</t>
  </si>
  <si>
    <t>CPC2E 1F</t>
  </si>
  <si>
    <t>31012</t>
  </si>
  <si>
    <t>CAMBIAR AISLADORES. UTILIZAR APOYO Y ESTRUCTURA EXISTENTE.</t>
  </si>
  <si>
    <t>P50</t>
  </si>
  <si>
    <t>CILIII-N2-061</t>
  </si>
  <si>
    <t>P51</t>
  </si>
  <si>
    <t>INSTALAR APOYO NUEVO Y ESTRUCTURA ESPECIFICADA</t>
  </si>
  <si>
    <t>P52</t>
  </si>
  <si>
    <t>CILIII-N2-062</t>
  </si>
  <si>
    <t>31011</t>
  </si>
  <si>
    <t xml:space="preserve">RETIRAR ESTRUCTURA ESPECIFICADA </t>
  </si>
  <si>
    <t>CAMBIAR ESTRUCTURA POR LA ESPECIFICADA E INSTALAR CPC2 PARA LOS CORTACIRCUITOS DEL TRANSFORMADOR, BAJAR LOS DPS E INSTALARLOS LO MAS CERCA POSIBLE DEL TRANSFORMADOR</t>
  </si>
  <si>
    <t>P53</t>
  </si>
  <si>
    <t>CILIII-N2-063</t>
  </si>
  <si>
    <t>P54</t>
  </si>
  <si>
    <t>CILIII-N2-064</t>
  </si>
  <si>
    <t>AP,BT, Y CAIE Y CORTACIRCUITOS DEL TRANSFORMADOR</t>
  </si>
  <si>
    <t>31004</t>
  </si>
  <si>
    <t>RETIRAR ESTRUCTURA ESPECIFICADA</t>
  </si>
  <si>
    <t>INSTALAR ESTRUCTURAS ESPECIFICADAS EN APOYO EXISTENTE.</t>
  </si>
  <si>
    <t>P55</t>
  </si>
  <si>
    <t>CILIII-N2-065</t>
  </si>
  <si>
    <t>P56</t>
  </si>
  <si>
    <t>CILIII-N2-066</t>
  </si>
  <si>
    <t>CORTACIRCUITOS 2F AP,BT, Y CAIE</t>
  </si>
  <si>
    <t>RETIRAR APOYO  Y ESTRUCTURAS CORRESPONDIENTES. ADEMAS DE LAS LAMPARAS DE AP Y CAIE DEBERAN SER INSTALADOS EN EL APOYO PROYECTADO</t>
  </si>
  <si>
    <t>INSTALAR APOYO NUEVO CON ESTRUCTURA CORRESPONDIENTE. TRANSLADAR RED DE BAJA TENSION, LUMINARIAS DE ALUMBRADO PUBLICO Y TELEMATICOS AL APOYO NUEVO. VERIFICAR CORTACIRCUITOS.</t>
  </si>
  <si>
    <t>P57</t>
  </si>
  <si>
    <t>CILIII-N2-067</t>
  </si>
  <si>
    <t>RETIRAR ESTRUCTURA</t>
  </si>
  <si>
    <t>INSTALAR ESTRUCTURA EN APOYO EXISTENTE</t>
  </si>
  <si>
    <t>P58</t>
  </si>
  <si>
    <t>CILIII-N2-068</t>
  </si>
  <si>
    <t>TSB2E</t>
  </si>
  <si>
    <t>TPAB2E</t>
  </si>
  <si>
    <t>UTILIZAR APOYO Y ESTRUCTURA EXISTENTE, CAMBIAR SOLO LA RED EXISTENTE POR RED ECOLÓGICA</t>
  </si>
  <si>
    <t>P59</t>
  </si>
  <si>
    <t>CILIII-N2-040</t>
  </si>
  <si>
    <t>P60</t>
  </si>
  <si>
    <t>CILIII-N2-041</t>
  </si>
  <si>
    <t>31007</t>
  </si>
  <si>
    <t>RETIRAR ESTRUCTURA INDICADA</t>
  </si>
  <si>
    <t>INSTALAR ESTRUCTURA EN APOYO EXISTENTE, NORMALIZAR TRANSFORMADOR Y CAMBIAR LOS DPS Y CORTACIRCUITOS DE ESTE</t>
  </si>
  <si>
    <t>P61</t>
  </si>
  <si>
    <t>F</t>
  </si>
  <si>
    <t>INSTALAR APOYO Y ESTRUCTURA INDICADOS</t>
  </si>
  <si>
    <t>P62</t>
  </si>
  <si>
    <t>CILIII-N2-042</t>
  </si>
  <si>
    <t xml:space="preserve">RETIRAR RED DE MT QUE SE ENCUENTRA EN POSTE DE BT SOBRE UNA CRUCETA. </t>
  </si>
  <si>
    <t>P63</t>
  </si>
  <si>
    <t>CILIII-N2-045</t>
  </si>
  <si>
    <t>31249</t>
  </si>
  <si>
    <t>RETIRAR ESTRUCTURA EXISTENTE</t>
  </si>
  <si>
    <t>INSTALAR ESTRUCTURA ESPECIFICADA,  NORMALIZAR TRANSFORMADOR  Y CAMBIAR DPS Y CORTACIRCUITOS DE ESTE</t>
  </si>
  <si>
    <t>P64</t>
  </si>
  <si>
    <t>CILIII-N2-044</t>
  </si>
  <si>
    <t>P65</t>
  </si>
  <si>
    <t>CILIII-N2-043</t>
  </si>
  <si>
    <t>31005</t>
  </si>
  <si>
    <t>INSTALAR ESTRUCTURA INDICADA EN APOYO EXISTENE</t>
  </si>
  <si>
    <t>P66</t>
  </si>
  <si>
    <t>CILIII-N2-046</t>
  </si>
  <si>
    <t>31008</t>
  </si>
  <si>
    <t>P67</t>
  </si>
  <si>
    <t>CILIII-N2-225</t>
  </si>
  <si>
    <t>CPC2 CUCHILLAS</t>
  </si>
  <si>
    <t>INSTALAR ESRUCTURAS NUEVAS ESPECIFICADAS Y JUEGO DE CUCHILLAS</t>
  </si>
  <si>
    <t>P68</t>
  </si>
  <si>
    <t>CILIII-N2-221</t>
  </si>
  <si>
    <t>P69</t>
  </si>
  <si>
    <t>CILIII-N2-188</t>
  </si>
  <si>
    <t>31078</t>
  </si>
  <si>
    <t>RETIRAR ESTRUCTURA ESPECIFICADA. RETIRAR LOS 2 CORTACIRCUITOS Y DPS DEL TRANSFORMADOR</t>
  </si>
  <si>
    <t>INSTALAR ESTRUCTURAS ESPECIFICADAS,  NORMALIZAR TRANSFORMADOR E INSTALAR DPS Y CORTACIRCUITOS NUEVOS PARA ESTE.</t>
  </si>
  <si>
    <t>P70</t>
  </si>
  <si>
    <t>INSTALAR POSTE NUEVO CON ESTRUCTURA CORRESPONDIENTE Y JUEGO DE CUCHILLAS EN EL CPC2</t>
  </si>
  <si>
    <t>P71</t>
  </si>
  <si>
    <t>CILIII-N2-187</t>
  </si>
  <si>
    <t>JUEGO DE CORTACIRCUITOS, AP,BT, Y CAIE</t>
  </si>
  <si>
    <t>RETIRAR APOYO Y ESTRUCTURAS EXISTENTES, LAMPARA DE AP, RED BT Y CABLEOPERADORES.</t>
  </si>
  <si>
    <t>INSTALAR APOYO NUEVO CON  ESTRUCTURAS CORRESPONDIENTE, INSTALAR LAMPARA DE AP, RED DE BAJA TENSION , PLACA EXISTENTE</t>
  </si>
  <si>
    <t>P72</t>
  </si>
  <si>
    <t>CILIII-N2-186</t>
  </si>
  <si>
    <t>CAIE</t>
  </si>
  <si>
    <t xml:space="preserve">RETIRAR APOYO Y ESTRUCTURA EXISTENTE </t>
  </si>
  <si>
    <t>INSTALAR APOYO Y ESTRUCTURA ESPECIFCADA, TRASLADAR CABLEOPERADORES DEL APOYO RETIRADO</t>
  </si>
  <si>
    <t>P73</t>
  </si>
  <si>
    <t>CILIII-N2-185</t>
  </si>
  <si>
    <t>JUEGO DE CORTACIRCUITOS</t>
  </si>
  <si>
    <t>31166</t>
  </si>
  <si>
    <t>RETIRAR ESTRUCTURA CORTACIRCUITOS EXISTENTE.</t>
  </si>
  <si>
    <t>INSTALAR ESTRUCTURAS ESPECIFICADAS, NORMALIZAR TRANSFORMADOR E INSTALAR CORTACIRCUITOS Y DPS NUEVOS</t>
  </si>
  <si>
    <t>P74</t>
  </si>
  <si>
    <t>CILIII-N2-184</t>
  </si>
  <si>
    <t>INSTALAR ESTRUCTURA ESPECIFICADA</t>
  </si>
  <si>
    <t>P75</t>
  </si>
  <si>
    <t>CILIII-N2-183</t>
  </si>
  <si>
    <t>PARTIDOR Y BT</t>
  </si>
  <si>
    <t>P76</t>
  </si>
  <si>
    <t>CILIII-N2-175</t>
  </si>
  <si>
    <t>SDB2E</t>
  </si>
  <si>
    <t>CPB2E 3F</t>
  </si>
  <si>
    <t>2 JUEGOS DE CORTACIRCUITOS</t>
  </si>
  <si>
    <t xml:space="preserve">31197 </t>
  </si>
  <si>
    <t>UTILIZAR APOYO Y ESTRUCTURA EXISTENTE, RETIRAR JUEGO DE CORTACIRCUITOS DESENERGIZADO. NORMALIZAR TRANSFORMADOR.</t>
  </si>
  <si>
    <t>P77</t>
  </si>
  <si>
    <t>CILIII-N2-174</t>
  </si>
  <si>
    <t>CPB2* CUCHILLAS</t>
  </si>
  <si>
    <t>31069</t>
  </si>
  <si>
    <t>UTILIZAR APOYO Y ESTRUCTURA EXISTENTE, CAMBIAR JUEGO DE CUCHILLAS, NORMALIZAR TRANSFORMADOR Y CAMBIAR LOS CORTACIRCUITOS DE ESTE</t>
  </si>
  <si>
    <t>P78</t>
  </si>
  <si>
    <t>CILIII-N2-173</t>
  </si>
  <si>
    <t>JUEGO DE CORTACIRCUITOS Y DPS, TRANSICION AEREA-SUBTERRANEA</t>
  </si>
  <si>
    <t>P79</t>
  </si>
  <si>
    <t>CILIII-N2-162</t>
  </si>
  <si>
    <t>P80</t>
  </si>
  <si>
    <t>INSTALAR APOYO NUEVO Y ESTRUCTURAS CORRESPONDIENTES</t>
  </si>
  <si>
    <t>P81</t>
  </si>
  <si>
    <t>CILIII-N2-110</t>
  </si>
  <si>
    <t>INSTALAR ESTRUCTURAS ESPECIFICADAS Y CAMBIAR CORTACIRCUITOS</t>
  </si>
  <si>
    <t>P82</t>
  </si>
  <si>
    <t>CILIII-N2-115</t>
  </si>
  <si>
    <t>31165</t>
  </si>
  <si>
    <t>x</t>
  </si>
  <si>
    <t>RETIRAR ESTRUCTURA Y CORTACIRCUITOS EXISTENTES</t>
  </si>
  <si>
    <t>CPC2  1F</t>
  </si>
  <si>
    <t>INSTALAR ESTRUCTURAS ESPECIFICADAS Y CAMBIAR CORTACIRCUITOS DEL TRANSFORMADOR</t>
  </si>
  <si>
    <t>P83</t>
  </si>
  <si>
    <t>CILIII-N2-116</t>
  </si>
  <si>
    <t>INSTALAR ESTRUCTURA ESPECIFICADA EN APOYO EXISTENTE</t>
  </si>
  <si>
    <t>P84</t>
  </si>
  <si>
    <t>CILIII-N2-124</t>
  </si>
  <si>
    <t>P85</t>
  </si>
  <si>
    <t>CILIII-N2-145</t>
  </si>
  <si>
    <t>31054</t>
  </si>
  <si>
    <t>RETIRAR ESTRUCTURA ESPECIFICADA Y CORTACIRCUITOS DEL TRANSFORMADOR</t>
  </si>
  <si>
    <t>INSTALAR ESTRUCTURA ESPECIFICADA, NORMALIZAR TRANSFORMADOR Y CAMBIAR CORTACIRCUITOS DE ESTE.</t>
  </si>
  <si>
    <t>P86</t>
  </si>
  <si>
    <t>CILIII-N2-146</t>
  </si>
  <si>
    <t>31057</t>
  </si>
  <si>
    <t xml:space="preserve">RETIRAR ESTRUCTURA </t>
  </si>
  <si>
    <t>INSTALAR ESTRUCTURA ESPECIFICADA EN APOYO EXISTENTE. NORMALIZAR TRANSFORMADOR</t>
  </si>
  <si>
    <t>P87</t>
  </si>
  <si>
    <t>INSTALAR APOYO Y ESTRUCTURAS NUEVAS INDICADAS. LA TERMINAL SENCILLA EN BANDERA DEBE IR CON CRUCETA DE 3m</t>
  </si>
  <si>
    <t>P88</t>
  </si>
  <si>
    <t>CILIII-N2-151</t>
  </si>
  <si>
    <t>RETIRAR ESTRUCTURA Y JUEGO DE CORTACIRCUITOS EXISTENTE</t>
  </si>
  <si>
    <t>INSTALAR ESTRUCTURAS NUEVAS EN APOYO EXISTENTE Y CAMBIAR EL JUEGO DE CORTACIRCUITOS.</t>
  </si>
  <si>
    <t>P89</t>
  </si>
  <si>
    <t>CILIII-N2-153</t>
  </si>
  <si>
    <t>CPC2E 3F</t>
  </si>
  <si>
    <t>MACROMEDICION (2TP Y 2TC) 3 CORTACIRCUITOS Y 3 DPS</t>
  </si>
  <si>
    <t>RETIRAR SOLO ESTRUCTURA ESPECIFICADA</t>
  </si>
  <si>
    <t>INSTALAR ESTRUCTURA INDICADA, DEJAR CONEXIÓN DE LA MARCOMEDION EXACTAMENTE COMO ESTA ANTES DE LA REPOSICION.</t>
  </si>
  <si>
    <t>P90</t>
  </si>
  <si>
    <t>CILIII-N2-155</t>
  </si>
  <si>
    <t>31053-31051</t>
  </si>
  <si>
    <t>50-37,5</t>
  </si>
  <si>
    <t>RETIRAR ESTRUCTURAS</t>
  </si>
  <si>
    <t xml:space="preserve">CPC2 </t>
  </si>
  <si>
    <t>INSTALAR  ESTRUCTURAS ESPECIFICADAS, NORMALIZAR TRANSFORMADOR</t>
  </si>
  <si>
    <t>P91</t>
  </si>
  <si>
    <t>CILIII-N2-156</t>
  </si>
  <si>
    <t>INSTALAR ESTRUCTURA CORRESPONDIENTE EN APOYO EXISTENTE</t>
  </si>
  <si>
    <t>P92</t>
  </si>
  <si>
    <t>CILIII-N2-157</t>
  </si>
  <si>
    <t>Juego de cortacircuitos 1F</t>
  </si>
  <si>
    <t>31045</t>
  </si>
  <si>
    <t>RETIRAR ESTRUCTURA EXISTENTE, CORTACIRCUITOS Y DPS DEL TRANSFORMADOR</t>
  </si>
  <si>
    <t>INSTALAR ESTRUCTURAS ESPECIFICADAS, NORMALIZAR TRANSFORMADOR CAMBIAR CORTACIRCUITOS E INSTALAR DPS MAS CERCA DEL TRANSFORMADOR.</t>
  </si>
  <si>
    <t>P93</t>
  </si>
  <si>
    <t>CILIII-N2-158</t>
  </si>
  <si>
    <t>P94</t>
  </si>
  <si>
    <t>CILIII-N2-159</t>
  </si>
  <si>
    <t>31044</t>
  </si>
  <si>
    <t>INSTALAR ESTRUCTURA ESPECIFICADA, NORMALIZAR TRANSFORMADOR  E INSTALAR DPS MAS CERCA DE ESTE</t>
  </si>
  <si>
    <t>P95</t>
  </si>
  <si>
    <t>CILIII-N2-161</t>
  </si>
  <si>
    <t>31204</t>
  </si>
  <si>
    <t>INSTALAR ESTRUCTURA EN APOYO EXISTENTE Y  NORMALIZAR TRANSFORMADOR</t>
  </si>
  <si>
    <t>P96</t>
  </si>
  <si>
    <t>CILIII-N2-212</t>
  </si>
  <si>
    <t>31094</t>
  </si>
  <si>
    <t>UTILIZAR APOYO Y ESTRUCTURA EXISTENTE</t>
  </si>
  <si>
    <t>CPB2 3F</t>
  </si>
  <si>
    <t xml:space="preserve">CAMBIAR GRAPAS TIPO PISTOLA POR GRAPAS RECTAS </t>
  </si>
  <si>
    <t>P97</t>
  </si>
  <si>
    <t>CILIII-N2-213</t>
  </si>
  <si>
    <t>P98</t>
  </si>
  <si>
    <t>CILIII-N2-214</t>
  </si>
  <si>
    <t>P99</t>
  </si>
  <si>
    <t>INSTALAR APOYO NUEVO CON LA ESTRUCTURA INDICADA</t>
  </si>
  <si>
    <t>P100</t>
  </si>
  <si>
    <t>CILIII-N2-215</t>
  </si>
  <si>
    <t>31041</t>
  </si>
  <si>
    <t xml:space="preserve">RETIRAR ESTRUCTURA EXISTENTE </t>
  </si>
  <si>
    <t xml:space="preserve">AP,BT, Y CAIE </t>
  </si>
  <si>
    <t>INSTALAR ESTRUCTURA INDICADA EN APOYO EXISTENTE, NORMALIZAR TRANSFORMADOR E INSTALAR CPB2</t>
  </si>
  <si>
    <t>P101</t>
  </si>
  <si>
    <t>CILIII-N2-218</t>
  </si>
  <si>
    <t>INSTALAR ESTRUCTURA INDICADA EN APOYO EXISTENTE</t>
  </si>
  <si>
    <t>P102</t>
  </si>
  <si>
    <t>P103</t>
  </si>
  <si>
    <t>CILIII-N2-219</t>
  </si>
  <si>
    <t>P104</t>
  </si>
  <si>
    <t>CILIII-N2-220</t>
  </si>
  <si>
    <t>JUEGO DE CORTACIRCUITOS, DPS PARA TRANSFORMADOR, AP, BT Y CAIE</t>
  </si>
  <si>
    <t>31095</t>
  </si>
  <si>
    <t>INSTALAR ESTRUCTURAS INDICADAS, NORMALIZAR TRANSFORMADOR, CAMBIAR CORTOCIRCUITOS Y DPS DE ESTE.</t>
  </si>
  <si>
    <t>P105</t>
  </si>
  <si>
    <t>CILIII-N2-227</t>
  </si>
  <si>
    <t>ISNTALAR ESTRUCTURA INDICADA EN APOYO EXISTENTE Y NORMALIZAR TRANSFORMADOR</t>
  </si>
  <si>
    <t>P106</t>
  </si>
  <si>
    <t>INSTALAR APOYO NUEVO CON LA ESTRUCTURA INDICADA, TRANSLADAR RED DE BAJA TENSION, CABLEOPERADORES</t>
  </si>
  <si>
    <t>P107</t>
  </si>
  <si>
    <t>CILIII-N2-228</t>
  </si>
  <si>
    <t>RETIRAR ESTRUCTURA Y RED EXISTENTE</t>
  </si>
  <si>
    <t>INSTALAR ESTRUCTURA INDICADA</t>
  </si>
  <si>
    <t>P108</t>
  </si>
  <si>
    <t>INSTALAR APOYO NUEVO Y ESTRUCTURA INDICADA.</t>
  </si>
  <si>
    <t>P109</t>
  </si>
  <si>
    <t>CILIII-N2-229</t>
  </si>
  <si>
    <t>P110</t>
  </si>
  <si>
    <t>CILIII-N2-230</t>
  </si>
  <si>
    <t>P111</t>
  </si>
  <si>
    <t>CILIII-N2-231</t>
  </si>
  <si>
    <t>CPB2E</t>
  </si>
  <si>
    <t>31082</t>
  </si>
  <si>
    <t>UTILIZAR APOYO Y ESTRUCTURA EXISTENTE. INTALAR CABLE ECOLÓGICO</t>
  </si>
  <si>
    <t>P112</t>
  </si>
  <si>
    <t>CILIII-N2-256</t>
  </si>
  <si>
    <t xml:space="preserve">CPC2 3F EN ESTRUCTURA EN H, AP,BT, Y CAIE </t>
  </si>
  <si>
    <t>31092</t>
  </si>
  <si>
    <t>RETIRAR ESTRUCTURA EXISTENTE, DPS Y CORTACIRCUITOS DEL TRANSFORMADOR, CAMBIAR CPC2.</t>
  </si>
  <si>
    <t>INSTALAR ESTRUCTURA INSDICADA EN APOYO EXISTENTE, NORMALIZAR TRANSFORMADOR Y CAMBIAR DPS Y CORTACIRCUITOS DE ESTE</t>
  </si>
  <si>
    <t>P113</t>
  </si>
  <si>
    <t>CILIII-N2-257</t>
  </si>
  <si>
    <t>CPC2B 3F (CUCHILLAS)</t>
  </si>
  <si>
    <t>APOYO HACE PARTE DE ESTRUCTURA EN H QUE SOSTIENE TRANSFORMADOR. AP,BT, Y CAIE</t>
  </si>
  <si>
    <t>31093</t>
  </si>
  <si>
    <t xml:space="preserve">RETIRAR SOLO ESTRUCTURAS INDICADAS. </t>
  </si>
  <si>
    <t>CPB2 3F (CUCHILLAS)</t>
  </si>
  <si>
    <t>INSTALAR ESTRUCTURAS INDICADAS EN APOYO EXISTENE, UTILIZAR MISMO JUEGO DE CUCHILLAS.</t>
  </si>
  <si>
    <t>P114</t>
  </si>
  <si>
    <t>CILIII-N2-285</t>
  </si>
  <si>
    <t>P115</t>
  </si>
  <si>
    <t>CILIII-N2-286</t>
  </si>
  <si>
    <t>P116</t>
  </si>
  <si>
    <t>CILIII-N2-287</t>
  </si>
  <si>
    <t>SSB2E</t>
  </si>
  <si>
    <t>UTILIZAR APOYO Y ESTRUCTURAS EXISTENTES, CAMBIAR SOLO RED POR CABLE ECOLÓGICO</t>
  </si>
  <si>
    <t>P117</t>
  </si>
  <si>
    <t>CILIII-N2-288</t>
  </si>
  <si>
    <t>31106</t>
  </si>
  <si>
    <t>UTILIZAR APOYO Y ESTRUCTURAS EXISTENTES. CAMBIAR PUENTES EXISTENTES POR CABLE ECOLÓGICO</t>
  </si>
  <si>
    <t>P118</t>
  </si>
  <si>
    <t>CILIII-N2-289</t>
  </si>
  <si>
    <t>P119</t>
  </si>
  <si>
    <t>CILIII-N2-290</t>
  </si>
  <si>
    <t>P120</t>
  </si>
  <si>
    <t>CILIII-N2-313</t>
  </si>
  <si>
    <t>TRANSICION AEREA-SUBTERRANEA. AP,BT, Y CAIE</t>
  </si>
  <si>
    <t>RETIRAR ESTRUCTURAS EXISTENTES, CORTACIRCUITOS Y DPS</t>
  </si>
  <si>
    <t>INSTALAR ESTRUCTURAS INDICADAS EN APOYO EXISTENTE, E INSTALAR CORTACIRCUITOS Y DPS NUEVOS</t>
  </si>
  <si>
    <t>P121</t>
  </si>
  <si>
    <t>CILIII-N2-314</t>
  </si>
  <si>
    <t>P122</t>
  </si>
  <si>
    <t>CILIII-N2-315</t>
  </si>
  <si>
    <t>2 TRANSICIONES AEREAS-SUBTERRANEA, 2 JUEGOS DE CORTACIRCUITOS, AP, CAIE Y BT</t>
  </si>
  <si>
    <t>RETIRAR ESTRUCTURAS EXISTENTES</t>
  </si>
  <si>
    <t>INSTALAR ESTRUCTURAS INDICADAS EN EL APOYO EXISTENTE. DEJAR INSTLACION DE LAS TRANSICIONES AEREAS-SUBTERRANES EXACTAMENTE COMO SE ENCONTRABAN ANTES DE LA REPOSICIÓN</t>
  </si>
  <si>
    <t>P123</t>
  </si>
  <si>
    <t>CILIII-N2-316</t>
  </si>
  <si>
    <t>P124</t>
  </si>
  <si>
    <t>P125</t>
  </si>
  <si>
    <t>CILIII-N2-317</t>
  </si>
  <si>
    <t>31108</t>
  </si>
  <si>
    <t xml:space="preserve">INSTALAR ESTRUCTURA INDICADA EN APOYO EXISTENTE. NORMALIZAR TRANSFORMADOR </t>
  </si>
  <si>
    <t>P126</t>
  </si>
  <si>
    <t>CILIII-N2-318</t>
  </si>
  <si>
    <t>CRUCETA CON AISLADORES, CPC2 DE MADERA. AP,BT, Y CAIE, ESTRUCTURA EN H QUE SOSTIENE TRANSFORMADOR.</t>
  </si>
  <si>
    <t>31110</t>
  </si>
  <si>
    <t>RETIRAR ESTRUCTURA EXISTENTE, CAMBIAR DPS Y CORTACIRCUITOS, DESMONSTAR CRUCETAS EN MADERA.</t>
  </si>
  <si>
    <t>ESTRUCTURA EN H, AP, BT Y CAIE, TRANSICION AEREA-SUBTERRANEA</t>
  </si>
  <si>
    <t>INSTALAR ESTRUCTURAS INDICADAS EN APOYO EXISTENTE, NORMALIZAR TRANSFORMADOR. INSTALAR DPS CERCA AL TRANSFORMADOR. EL CPC2 INSTALARLO EN LA ESTRUCTURA EN H. DEJAR INSTALACION DE LA TRANSICION AEREA-SUBTERRANEA COMO SE ENCUENTRA ANTES DEL DESMONTE DE LA ESTRUCTURA.</t>
  </si>
  <si>
    <t>P127</t>
  </si>
  <si>
    <t>P128</t>
  </si>
  <si>
    <t>CIILI-CILIII-N2-098</t>
  </si>
  <si>
    <t xml:space="preserve">PROYECTO 40: RAMAL GENERA CIRCUITO 7CU, 8CU </t>
  </si>
  <si>
    <t xml:space="preserve">REPLANTEO Y VERIFICACIÓN LONGITUD RED </t>
  </si>
  <si>
    <t>IDENTIFICACION CIRCUITO:</t>
  </si>
  <si>
    <t>TRAMO</t>
  </si>
  <si>
    <t>APOYO INICIO</t>
  </si>
  <si>
    <t>APOYO FINAL</t>
  </si>
  <si>
    <t>TIPO DE RED Y DISTANCIA [m]</t>
  </si>
  <si>
    <t>CALIBRE</t>
  </si>
  <si>
    <t>OBSERVACIONES</t>
  </si>
  <si>
    <t>DESNUDO</t>
  </si>
  <si>
    <t>ECOLOGICO</t>
  </si>
  <si>
    <t>SEMICOMPACTA</t>
  </si>
  <si>
    <t>COMPACTA</t>
  </si>
  <si>
    <t>CABLE DE GUARDA</t>
  </si>
  <si>
    <t>TRENZA BAJA TENSION</t>
  </si>
  <si>
    <t>4/0</t>
  </si>
  <si>
    <t>2/0</t>
  </si>
  <si>
    <t>1/0</t>
  </si>
  <si>
    <t>OTRO</t>
  </si>
  <si>
    <t>TOTAL</t>
  </si>
  <si>
    <t>FACTOR DE CORRECCIÓN</t>
  </si>
  <si>
    <t>SEMICOMPACTA CALIBRE 4/0</t>
  </si>
  <si>
    <t>m</t>
  </si>
  <si>
    <t>SEMICOMPACTA CALIBRE 2/0</t>
  </si>
  <si>
    <t>Km</t>
  </si>
  <si>
    <t>km</t>
  </si>
  <si>
    <t>BRAEN</t>
  </si>
  <si>
    <t>PORYECTO</t>
  </si>
  <si>
    <t>Código
UC</t>
  </si>
  <si>
    <t>Descripción UC</t>
  </si>
  <si>
    <t>CANTIDAD</t>
  </si>
  <si>
    <t>Valor instalación
[$]</t>
  </si>
  <si>
    <t>Total</t>
  </si>
  <si>
    <t>Código Categoría</t>
  </si>
  <si>
    <t>N. T.</t>
  </si>
  <si>
    <t>Vida
útil</t>
  </si>
  <si>
    <t>EL SAMAN</t>
  </si>
  <si>
    <t>N2L70</t>
  </si>
  <si>
    <t>N2L72</t>
  </si>
  <si>
    <t>N2L71</t>
  </si>
  <si>
    <t>N2L137</t>
  </si>
  <si>
    <t>N2L99</t>
  </si>
  <si>
    <t>N2L97</t>
  </si>
  <si>
    <t>N2EQ13</t>
  </si>
  <si>
    <t>N2EQ12</t>
  </si>
  <si>
    <t>N2EQ9</t>
  </si>
  <si>
    <t>N2EQ14</t>
  </si>
  <si>
    <t>N2EQ15</t>
  </si>
  <si>
    <t>VALOR PRESENTE</t>
  </si>
  <si>
    <t>PLANTILLA</t>
  </si>
  <si>
    <t>ESTRUCTURAS EN BT</t>
  </si>
  <si>
    <t>PARA CONEXION DE USUARIOS EN BT, CANTIDAD SEGÚN DISEÑO</t>
  </si>
  <si>
    <t>CANTIDAD DE TRAFOS CON REPISA</t>
  </si>
  <si>
    <t>PROTECCIONES COMPLETAS PARA TRAFOS INCLUYE PARARAYOS, CORTACIRCUITOS Y DEMAS HERRAJERIA, no incluye kit de puesta a tierra</t>
  </si>
  <si>
    <t>DIGITAR NUMERO DE TRAFOS A LOS CUALES SE LLEGARA CON 1 TRENZA, PARA DETERMINAR LA CANTIDAD DE CONECTORES TERMINAL A LOS BORNES DEL MISMO</t>
  </si>
  <si>
    <t>DE ACUERDO AL NUMERO TOTAL DE TRAFOS</t>
  </si>
  <si>
    <t>DE ACUERDO A LA CANTIDAD DE POSTES EN BT SE UTILIZARA PROPORCIONALMENTE CINTAS Y AMARRAS</t>
  </si>
  <si>
    <t>CABLE AUTOSOPORTADO (digitar cantidad lineal en metros de acuerdo a diseño)</t>
  </si>
  <si>
    <t>POSTERIA FIBRA DE VIDRIO</t>
  </si>
  <si>
    <t>POSTERIA EN CONCRETO</t>
  </si>
  <si>
    <t>HERRAJE DE CABLE DE GUARDA BAYONETA DE 1.5m PARA RED SEMI COMPACTA</t>
  </si>
  <si>
    <t>PUESTA A TIERRA DE CABLE GUARDA CADA DOS POSTES, incluye varilla de acero con conector de 2,40 + 14 m de super gx 1/4 + prensahilo</t>
  </si>
  <si>
    <t xml:space="preserve">DISTANCIA EN METROS DEL CABLE GUARDA SEGÚN DISEÑO </t>
  </si>
  <si>
    <t xml:space="preserve">ESTRUCTURAS MT EN TERMINALES </t>
  </si>
  <si>
    <t>ESTRUCTURA MT EN SUSPENSIÓN</t>
  </si>
  <si>
    <t>TEMPLETES MT</t>
  </si>
  <si>
    <t>SE DIGITA CANTIDAD DE POSTES EN MT PARA ESTIMAR CANTIDAD DE CINTA AISLANTE Y AUTOFUNDENTE</t>
  </si>
  <si>
    <t>SE DIGITA LA DISTANCIA LINEAL EN metros, DEL TRAYECTO EN COMPACTO (cada 9 metros un separador) PARA HALLAR NUMERO DE SEPARADORES PARA COMPACTO Y CABLE SUPER GX de 1/4</t>
  </si>
  <si>
    <t>DIGITAR CANTIDAD LINEAL EN metros DE ACUERDO A DISEÑOS, el programa multiplica por tres lo digitado</t>
  </si>
  <si>
    <t>CUCHILLAS PARA ARRANQUE, O NUEVAS PARA SECCIONAR</t>
  </si>
  <si>
    <t>CORTA CIRCUITO CPC2</t>
  </si>
  <si>
    <t>SECCIONADOR DE REPETICION</t>
  </si>
  <si>
    <t xml:space="preserve">TRANSFORMADORES DILIGENCIAR MANUALMENTE </t>
  </si>
  <si>
    <t>ESTRUCTURAS 33KV</t>
  </si>
  <si>
    <t>SUBTERRANEO CABLE SECO (Digitar distancia entre carcamos, tener en cuenta 3 metros en ambos extremos sobrantes de cable, por tres lineas, para postes de 12m)</t>
  </si>
  <si>
    <t xml:space="preserve"> CANTIDAD DE AFLORAMIENTOS (TERMINAL PREMOLDEADO  BORNA BIMETALICA CINTA AUTOFUNDENTE, TUBO IMC, HEBILLAS, BOTA PRE)  </t>
  </si>
  <si>
    <t>precio 2019</t>
  </si>
  <si>
    <t>COD</t>
  </si>
  <si>
    <t>MATERIALES SEGÚN NORMA EEP/ULTIMA ACTUALIZACION 28/sep/20</t>
  </si>
  <si>
    <t>UNIDAD</t>
  </si>
  <si>
    <t>TDT1 CON CINTA BANDY</t>
  </si>
  <si>
    <t xml:space="preserve"> ST1 CON CINTA BANDIT</t>
  </si>
  <si>
    <t>TST1 CON CINTA BANDIT</t>
  </si>
  <si>
    <t>TST1+TST1 CON CINTA BANDY</t>
  </si>
  <si>
    <t>T1 TEMPLETE DIRECTO A TIERRA</t>
  </si>
  <si>
    <t>TG1 TEMPLETE EN GUITARRA</t>
  </si>
  <si>
    <t>TPP1 TEMPLETES POSTE A POSTE, EN BT</t>
  </si>
  <si>
    <t>CAJA BORNERA #9 USUARIOS</t>
  </si>
  <si>
    <t>CAJA BORNERA #6 USUARIOS</t>
  </si>
  <si>
    <t xml:space="preserve">INSTALACION TRAFO a partir de 75 KVA, EN 1 POSTE, CON REPISA </t>
  </si>
  <si>
    <t>PROTECCIONES COMPLETAS PARA TRAFO MONOFASICO</t>
  </si>
  <si>
    <t>PROTECCIONES COMPLETAS PARA TRAFO TRIFASICO</t>
  </si>
  <si>
    <t>TRAFOS MONOFASICOS CALIBRE 2 Y 1/0</t>
  </si>
  <si>
    <t>TRAFOS TRIFASICOS CALIBRE 2 Y 1/0</t>
  </si>
  <si>
    <t>TRAFOS MONOFASICOS CALIBRE 2/0</t>
  </si>
  <si>
    <t>TRAFOS TRIFASICOS CALIBRE 2/0</t>
  </si>
  <si>
    <t>KIT DE PUESTA A TIERRA EN MT</t>
  </si>
  <si>
    <t>NUMERO TOTAL DE POSTES</t>
  </si>
  <si>
    <t>cuadruplex  3x2+2</t>
  </si>
  <si>
    <t>cuadruplex 3x1/0+1/0</t>
  </si>
  <si>
    <t>cuadruplex 3x2/0+2/0</t>
  </si>
  <si>
    <t>cuadruplex 3x2/0+1/0</t>
  </si>
  <si>
    <t>triplex 2x2+2</t>
  </si>
  <si>
    <t>triplex 2x1/0+1/0</t>
  </si>
  <si>
    <t>triplex 2x1/0+1x1/0</t>
  </si>
  <si>
    <t>triplex 2x4+4</t>
  </si>
  <si>
    <t>triplex 2x2/0+2/0</t>
  </si>
  <si>
    <t>FIBRA EN DOS SECCIONES 16X1050</t>
  </si>
  <si>
    <t>FIBRA 8x510</t>
  </si>
  <si>
    <t>FIBRA 9x510</t>
  </si>
  <si>
    <t>FIBRA 12x750</t>
  </si>
  <si>
    <t>FIBRA 14x750</t>
  </si>
  <si>
    <t>FIBRA 14X1050</t>
  </si>
  <si>
    <t>FIBRA 14X1350</t>
  </si>
  <si>
    <t>FIBRA 16X1050</t>
  </si>
  <si>
    <t>FIBRA 16X1350</t>
  </si>
  <si>
    <t>CONCRETO 8x510</t>
  </si>
  <si>
    <t>CONCRETO 8x1050</t>
  </si>
  <si>
    <t>CONCRETO 9x510</t>
  </si>
  <si>
    <t>CONCRETO 10x510</t>
  </si>
  <si>
    <t>CONCRETO 11x510</t>
  </si>
  <si>
    <t>CONCRETO 12x1050</t>
  </si>
  <si>
    <t>CONCRETO 12x750</t>
  </si>
  <si>
    <t>CONCRETO 14x1050</t>
  </si>
  <si>
    <t>CONCRETO 14x750</t>
  </si>
  <si>
    <t>CONCRETO 14x1350</t>
  </si>
  <si>
    <t>CONCRETO 16x1050</t>
  </si>
  <si>
    <t>CONCRETO 16x1350</t>
  </si>
  <si>
    <t>CONCRETO 18x1050</t>
  </si>
  <si>
    <t>CONCRETO 18x1350</t>
  </si>
  <si>
    <t>CONCRETO 20x1050</t>
  </si>
  <si>
    <t>CONCRETO 20x1350</t>
  </si>
  <si>
    <t>BAYONETAS SUSPENSION</t>
  </si>
  <si>
    <t>BAYONETAS RETENCION</t>
  </si>
  <si>
    <t>NRO DE TCG</t>
  </si>
  <si>
    <t>PARA 13.2KV
CABLE SUPER GX 1/4¨</t>
  </si>
  <si>
    <t>PARA 33KV
CABLE SUPER GX 3/8¨</t>
  </si>
  <si>
    <t>TERMINAL DOBLE TRIANGULAR TDT2 ABIERTA</t>
  </si>
  <si>
    <t>TERMINAL DOBLE , TDT2 SEMICOMPACTO</t>
  </si>
  <si>
    <t xml:space="preserve">TERMINAL DOBLE COMPACTA CON CABLE MENSAJERO, TDCCM2, COMPACTO </t>
  </si>
  <si>
    <t>TERMINAL SENCILLA TRIANGULAR TST2</t>
  </si>
  <si>
    <t>TERMINAL SENCILLA TST2 SEMICOMPACTO</t>
  </si>
  <si>
    <t xml:space="preserve">TERMINAL SENCILLA COMPACTA CON CABLE MESAJERO, TSCCM2 COMPACTO </t>
  </si>
  <si>
    <t>TERMINAL SENCILLO EN H TSH2</t>
  </si>
  <si>
    <t>TERMINAL DOBLE EN H TDH2</t>
  </si>
  <si>
    <t>TERMINAL DOBLE EN BANDERA HORIZONTAL TDB2</t>
  </si>
  <si>
    <t>TERMINAL SENCILLO EN BANDERA HORIZONTAL  TSB2</t>
  </si>
  <si>
    <t>SUSPENSION SENCILLA TRIANGULAR SST2 ABIERTA</t>
  </si>
  <si>
    <t>SUSPENSION SENCILLA TRIANGULAR SST2  SEMICOMPACTO</t>
  </si>
  <si>
    <t xml:space="preserve">SUSPENSION DOBLE TRIANGULAR SDT2 </t>
  </si>
  <si>
    <t>SUSPENSION DOBLE  SDT2 SEMICOMPACTO</t>
  </si>
  <si>
    <t>SUSPENSION SENCILLA EN BANDERA SSB2</t>
  </si>
  <si>
    <t>SUSPENSION SENCILLA  BANDERA SEMICOMPACTO</t>
  </si>
  <si>
    <r>
      <t xml:space="preserve">SUSPENSION DOBLE EN </t>
    </r>
    <r>
      <rPr>
        <sz val="11"/>
        <rFont val="Calibri"/>
        <family val="2"/>
        <scheme val="minor"/>
      </rPr>
      <t>BANDERA</t>
    </r>
    <r>
      <rPr>
        <sz val="11"/>
        <color theme="1"/>
        <rFont val="Calibri"/>
        <family val="2"/>
        <scheme val="minor"/>
      </rPr>
      <t xml:space="preserve"> HORIZONTAL SDB2</t>
    </r>
  </si>
  <si>
    <t>SUSPENSION DOBLE EN BANDERA HORIZONTAL SEMICOMPACTO</t>
  </si>
  <si>
    <t>SUSPENSION COMPACTA CON CABLE MENSAJERO SCCM2</t>
  </si>
  <si>
    <t>TEMPLETE DIRECTO A TIERRA T2</t>
  </si>
  <si>
    <t>TEMPLETE GUITARRA TG2</t>
  </si>
  <si>
    <t>TEMPLETE A POSTE AUXILIAR TPA2</t>
  </si>
  <si>
    <t>TEMPLETE A POSTE AUXILIAR EN BANDERA  TPAB2</t>
  </si>
  <si>
    <t>T3</t>
  </si>
  <si>
    <t xml:space="preserve">POSTE EN PIE DE AMIGO CN BISAGRA PA2 </t>
  </si>
  <si>
    <t>NRO TOTAL DE POSTES EN MT</t>
  </si>
  <si>
    <t>SEPARADORES PARA CABLE COMPACTO  Y DISTANCIA EN metros DE CABLE SUPER GX 1/4</t>
  </si>
  <si>
    <t>CABLE SEMIAISLADO (ECOLOGICO) No 2, 15 KV.</t>
  </si>
  <si>
    <t>CABLE SEMIAISLADO (ECOLÓGICO) No 1/0, 15 KV.</t>
  </si>
  <si>
    <t>CABLE SEMIAISLADO (ECOLÓGICO) NO. 2/0, 15 KV</t>
  </si>
  <si>
    <t xml:space="preserve">CABLE SEMIAISLADO (ECOLÓGICO) No. 4/0 15 kV.  </t>
  </si>
  <si>
    <t xml:space="preserve">CABLE ACSR  No. 336 35 kV.  </t>
  </si>
  <si>
    <t>CADA UNIDAD DIGITADA EQUIVALES A TRES CUCHILLAS, CON SU RESPECTIVO HERRAJE</t>
  </si>
  <si>
    <t>CADA UNIDAD DIGITADA EQUIVALES A TRES CORTACIRCUITOS, CON SU RESPECTIVO HERRAJE</t>
  </si>
  <si>
    <t>CADA UNIDAD DIGITADA EQUIVALES A UN JUEGO DE TRES CORTACIRCUITOS, CON SU RESPECTIVO HERRAJE</t>
  </si>
  <si>
    <t>TRANSFORMADOR TRIFÁSICO 30 KVA</t>
  </si>
  <si>
    <t>TRANSFORMADOR TRIFASICO 15 KVA</t>
  </si>
  <si>
    <t>TRANSFORMADOR MONOFÁSICO 15 KVA</t>
  </si>
  <si>
    <t>TRANSFORMADOR MONOFÁSICO 37.5 KVA</t>
  </si>
  <si>
    <t>TRANSFORMADOR TRIFÁSICO 45 KVA</t>
  </si>
  <si>
    <t>TRANSFORMADOR MONOFÁSICO 50 KVA</t>
  </si>
  <si>
    <t>TRANSFORMADOR MONOFÁSICO 75 KVA</t>
  </si>
  <si>
    <t>TRANSFORMADOR MONOFASICO 5 KVA</t>
  </si>
  <si>
    <t>TRANSFORMADOR 3Ø, 300 KVA, 13.200 / 214/123 V. TIPO PEDESTAL. CON SECCIONAMIENTO POR BAJA TENSIÓN Y FUSIBLES TIPO BAYONETA Y LIMITADOR POR EL LADO DE ALTA TENSIÓN</t>
  </si>
  <si>
    <t>TRANSFORMADOR TRIFÁSICO 112.5 KVA</t>
  </si>
  <si>
    <t>TRANSFORMADOR MONOFÁSICO 25 KVA</t>
  </si>
  <si>
    <t>TRANSFORMADOR MONOFÁSICO 10 KVA</t>
  </si>
  <si>
    <t>TRANSFORMADOR TRIFÁSICO 150 KVA</t>
  </si>
  <si>
    <t xml:space="preserve">TRANSFORMADOR TRIFASICO 225 KVA 13200/208/120 V  </t>
  </si>
  <si>
    <t>TRANSFORMADOR TRIFASICO, 45 KVA, 13.200 / 214/123 V</t>
  </si>
  <si>
    <t>TRANSFORMADOR TRIFÁSICO 75KVA</t>
  </si>
  <si>
    <t xml:space="preserve">16566-TRANSFORMADOR 3Ø, 225KVA, 13.200 / 214/123 V. TIPO PEDESTAL. CON SECCIONAMIENTO POR BAJA TENSIÓN Y FUSIBLES TIPO BAYONETA Y LIMITADOR POR EL LADO DE ALTA TENSIÓN.
</t>
  </si>
  <si>
    <t>SUSPENSION SENCILLA EN SEMIBANDERA SSSB3</t>
  </si>
  <si>
    <t>SUSPENSION DOBLE CRUCETA CENTRADA SDCC3</t>
  </si>
  <si>
    <t>SUSPENSION DOBLE EN SEMIBANDERA SDSB3</t>
  </si>
  <si>
    <t xml:space="preserve">TERMINAL SENCILLO CRUCETA CENTRADA TSCC3 </t>
  </si>
  <si>
    <t>TERMINAL DOBLE CRUCETA CENTRADA TDCC3</t>
  </si>
  <si>
    <t>2 AL</t>
  </si>
  <si>
    <t>1/0 AL</t>
  </si>
  <si>
    <t>2/0 AL</t>
  </si>
  <si>
    <t>4/0 AL</t>
  </si>
  <si>
    <t>250 AL KCM</t>
  </si>
  <si>
    <t>350 AL KCM</t>
  </si>
  <si>
    <t xml:space="preserve">1/0 </t>
  </si>
  <si>
    <t xml:space="preserve">2/0 </t>
  </si>
  <si>
    <t xml:space="preserve">4/0 </t>
  </si>
  <si>
    <t xml:space="preserve">250kCM </t>
  </si>
  <si>
    <t xml:space="preserve">350 KCM </t>
  </si>
  <si>
    <t>TOTAL CANTIDADES</t>
  </si>
  <si>
    <t>PRECIO UNITARIO</t>
  </si>
  <si>
    <t>AISLADOR TIPO CARRETO EN PORCELANA 3" ALTO (ANSI 53-3). MARCA GAMMA</t>
  </si>
  <si>
    <t>und</t>
  </si>
  <si>
    <t>AISLADOR TENSOR DE 3 ½ (ANSI 54-1)</t>
  </si>
  <si>
    <t>AMARRA PLÁSTICA DE 50 CM</t>
  </si>
  <si>
    <t>paq</t>
  </si>
  <si>
    <t>ZAPATA MUERTO DE CONCRETO (CUADRADO)</t>
  </si>
  <si>
    <t>ARANDELA GALVANIZADA CUADRADA 4" X 4" CON PERFORACION 5/8"</t>
  </si>
  <si>
    <t>CABLE ALTA RESISTENCIA DE 1/4</t>
  </si>
  <si>
    <t>CAJA DE DISTRIBUCION DE ACOMETIDA PARA 9 USUARIOS</t>
  </si>
  <si>
    <t>CINTA AISLANTE 3M SCOTCH SUPER 33+</t>
  </si>
  <si>
    <t>Rollo</t>
  </si>
  <si>
    <t>CINTA AISLANTE 3M SCOTCH 130°C</t>
  </si>
  <si>
    <t>CINTA BANDIT DE 5/8" X 30 M</t>
  </si>
  <si>
    <t>CONECTOR BIMET  COMPRESION  RANURA  PARALELA DBH N° 7</t>
  </si>
  <si>
    <t>11986</t>
  </si>
  <si>
    <t>CONECTOR DE PERFORACION DE AISLAMIENTO 2/0 A 2/0 REF. KZ3-95. MARCA TYCO SIMEL</t>
  </si>
  <si>
    <t>CRUCETA GALVANIZADA EN ANGULO DE 2 ½" X 2 ½" X 3/16" X 2 M</t>
  </si>
  <si>
    <t>DADOS PORTA CAJA DE 3 * 3</t>
  </si>
  <si>
    <t>KIT DE PUESTA A TIERRA PARA TRANSFORMADOR Y PARARRAYOS EN ACERO(FLEJE BAJANTE. PUENTE CONEXION ABRAZADERAS.CONECTORES Y VARILLA 15 MM X2.40MTS)</t>
  </si>
  <si>
    <t>PARARRAYO 12 KV 10 KA POLIMERICO TIPO DISTRIBUCION</t>
  </si>
  <si>
    <t>PERCHA GALVANIZADA DE 1 PUESTO SIN ESPACIO TIPO PESADO CALIBRE 10</t>
  </si>
  <si>
    <t>CORTACIRCUITO 15 KV 100 AMP. MARCA MELEC</t>
  </si>
  <si>
    <t>TUERCA DE OJO 5/8" ALARGADA.</t>
  </si>
  <si>
    <t>ALAMBRE GALVANIZADO N° 12</t>
  </si>
  <si>
    <t>kg</t>
  </si>
  <si>
    <t>CRUCETA GALVANIZADA EN ANGULO DE 2 ½" X 2 ½" X 1/4" X 3 M</t>
  </si>
  <si>
    <t>DIAGONAL RECTA EN ANGULO GALVANIZADA 1 1/2" X 3 /16" DE 1,10 MTS</t>
  </si>
  <si>
    <t>TORNILLO ESPARRAGO GALVANIZADO DE 5/8" X 14"</t>
  </si>
  <si>
    <t>HERRAJE EN TUBO GALVANIZADO DE 32 MM (1¼") SOLDADO A COLLARINES, INCLUYE ESTOS  1.25 MT</t>
  </si>
  <si>
    <t>TORNILLO GALVANIZADO DE 5/8"  X  1 1/2" CON TUERCA-ARANDELA-GUASA</t>
  </si>
  <si>
    <t>TORNILLO PERNO DE MAQUINA GALVANIZADO DE 5/8" X 8"</t>
  </si>
  <si>
    <t>15840</t>
  </si>
  <si>
    <t>VARILLA DE ACERO INOXIDABLE PARA PUESTA  A TIERRA DE 16 MM X 2.40 M</t>
  </si>
  <si>
    <t>HEBILLA O GRAPA PARA CINTA BANDIT DE 5/8" EN ACERO INOXIDABLE</t>
  </si>
  <si>
    <t>CABLE AUTOSOPORTADO THWN AL 3 X 2 AWG + 2 AWG 600 V NEUTRO AISLADO</t>
  </si>
  <si>
    <t>CABLE AUTOSOPORTADO THWN AL 3 X 1/0 AWG + 1/0 AWG 600V NEUTRO AISLADO</t>
  </si>
  <si>
    <t>CABLE AUTOSOPORTADO THWN AL 3 X 2/0 AWG + 2/0 AWG 600V NEUTRO AISLADO</t>
  </si>
  <si>
    <t>CABLE AUTOSOPORTADO THWN AL 3 X 2/0 AWG + 1/0 AWG 600 V NEUTRO AISLADO</t>
  </si>
  <si>
    <t>CABLE AUTOSOPORTADO THWN AL 2 × 2 AWG + 2 AWG 600V NEUTRO AISLADO</t>
  </si>
  <si>
    <t>CABLE AUTOSOPORTADO THWN AL 2 × 1/0 AWG + 1/0 AWG 600V (15234-20MTS)</t>
  </si>
  <si>
    <t>CABLE AUTOSOPORTADO THWN AL 2 X 1/0 AWG + 1 X 1/0 AWG 600 V NEUTRO AISLADO</t>
  </si>
  <si>
    <t>CABLE AUTOSOPORTADO THWN AL 2 X 4 AWG + 4 AWG 600V NEUTRO AISLADO</t>
  </si>
  <si>
    <t>CABLE AUTOSOPORTADO THWN AL 2 X 2/0 AWG + 2/0 AWG 600 V NEUTRO AISLADO</t>
  </si>
  <si>
    <t>POSTE EN FIBRA DE VIDRIO 2 SECCIONES DE 16 M X 1050 KG</t>
  </si>
  <si>
    <t>POSTE EN FIBRA DE VIDRIO 8 M X 510 KG</t>
  </si>
  <si>
    <t>POSTE EN FIBRA DE VIDRIO  9 MTS X 510 KG</t>
  </si>
  <si>
    <t>POSTE EN FIBRA DE VIDRIO 12 M X 750 KG</t>
  </si>
  <si>
    <t>POSTE EN FIBRA DE VIDRIO 14 M X 750 KG</t>
  </si>
  <si>
    <t>POSTE EN FIBRA DE VIDRIO DE 14 M X 1050 KG</t>
  </si>
  <si>
    <t>POSTE EN FIBRA DE VIDRIO DE 14 M X 1350 KG</t>
  </si>
  <si>
    <t>POSTE EN FIBRA DE VIDRIO DE 16 M X 1050 KG</t>
  </si>
  <si>
    <t>POSTE EN FIBRA DE VIDRIO DE 16 M X 1350 KG</t>
  </si>
  <si>
    <t>POSTE EN CONCRETO 8 M X 510 KG</t>
  </si>
  <si>
    <t>POSTE EN CONCRETO 8 M X 1050 KG</t>
  </si>
  <si>
    <t>POSTE EN CONCRETO 9 M X 510 KG</t>
  </si>
  <si>
    <t>POSTE EN CONCRETO 10 M X 510 KG</t>
  </si>
  <si>
    <t>POSTE EN CONCRETO 11 M X 510 KG</t>
  </si>
  <si>
    <t>POSTE EN CONCRETO 12 M X 750 KG</t>
  </si>
  <si>
    <t>POSTE EN CONCRETO 12 M X 1050 KG</t>
  </si>
  <si>
    <t>POSTE EN CONCRETO 14 M X 750 KG</t>
  </si>
  <si>
    <t>POSTE EN CONCRETO 14 M X 1050 KG</t>
  </si>
  <si>
    <t>POSTE EN CONCRETO 14 M X 1350 KG</t>
  </si>
  <si>
    <t>POSTE EN CONCRETO 16 M X 1050 KG</t>
  </si>
  <si>
    <t>POSTE EN CONCRETO 16 M X 1350 KG</t>
  </si>
  <si>
    <t>POSTE EN CONCRETO 18 M X 1050 KG</t>
  </si>
  <si>
    <t>POSTE EN CONCRETO 18 M X 1350 KG</t>
  </si>
  <si>
    <t>POSTE EN CONCRETO 20 M X 1050 KG</t>
  </si>
  <si>
    <t>POSTE EN CONCRETO 20 M X 1350 KG</t>
  </si>
  <si>
    <t>ESPACIADOR POLIMERICO PARA RED COMPACTA 15 KV</t>
  </si>
  <si>
    <t>AISLADOR POLIMÉRICO TIPO LINE POST PARA 15 KV</t>
  </si>
  <si>
    <t>AISLADOR DE SUSPENSION POLIMERICO 13.2 KV (RETENCION O ELASTOMERICO)</t>
  </si>
  <si>
    <t>ARANDELA GLAVANIZADA CUADRADA 2"X 2" CON PERFORACION 5/8"</t>
  </si>
  <si>
    <t>ARANDELA GALVANIZADA DE PRESIÓN DE  5/8"</t>
  </si>
  <si>
    <t>ARANDELA GALVANIZADA DE PRESION DE  ¾"</t>
  </si>
  <si>
    <t>ABRAZADERA DE 5" A  6" DOS SALIDAS (160 MM)</t>
  </si>
  <si>
    <t xml:space="preserve">ABRAZADERA DE 5" A 6" SIN SALIDA (160 MM)
</t>
  </si>
  <si>
    <t xml:space="preserve">ABRAZADERA DE 6" A 7" UNA SALIDA (180 MM)
</t>
  </si>
  <si>
    <t xml:space="preserve">ABRAZADERA DE 6" A 7" DOS SALIDAS (180 MM)
</t>
  </si>
  <si>
    <t xml:space="preserve">ABRAZADERA DE 7" A 8" UNA SALIDA (200 MM)
</t>
  </si>
  <si>
    <t xml:space="preserve">ABRAZADERA DE 7" A 8" DOS SALIDAS (200 MM)
</t>
  </si>
  <si>
    <t>CRUCETA GALVANIZADA EN ANGULO DE 2 ½" X 2 ½" X 3/16" X 2.4 M</t>
  </si>
  <si>
    <t>DIAGONAL EN V DE 48"</t>
  </si>
  <si>
    <t>DIAGONAL RECTO 1 1/2" * 1 1/2" *3/16  * 2.4 CON ESTRIBO DE APOYO</t>
  </si>
  <si>
    <t xml:space="preserve">ESPIGO EXTREMO POSTE PARA 15 KV (BAYONETA) ROSCA DE 3/4" PARA AISLADOR LINE POST </t>
  </si>
  <si>
    <t>TORNILLO PERNO DE MAQUINA GALVANIZADO DE 5/8" X 2"</t>
  </si>
  <si>
    <t>TORNILLO CARRUAJE GALVANIZADO DE 5/8" X 2"</t>
  </si>
  <si>
    <t>AISLADOR TENSOR DE 4 ¼" (ANSI 54-2)</t>
  </si>
  <si>
    <t>VARILLA GALVANIZADA DE ANCLAJE 5/8" X 1.80 M</t>
  </si>
  <si>
    <t>GRAPA PRENSORA (PRENSAHILOS) EN ACERO FORJADO GALVANIZADO 3 PERNOS PARA CABLE HASTA 10MM(3/8")</t>
  </si>
  <si>
    <t>GUARDACABO DE 1/2</t>
  </si>
  <si>
    <t>CABLE ALTA RESISTENCIA DE 3/8</t>
  </si>
  <si>
    <t>PERNO  DE 19 MM (¾") × 76 MM (3") PARA AISLADOR TIPO LINE POST</t>
  </si>
  <si>
    <t>CABLE ACSR (ECOLÓGICO) NO. 2 AWG 15 KV (BICAPA - SIN BLOQUEO)</t>
  </si>
  <si>
    <t>CABLE ACSR (ECOLÓGICO) NO. 1/0 AWG 15 KV (BICAPA - SIN BLOQUEO)</t>
  </si>
  <si>
    <t>CABLE ACSR (ECOLÓGICO) NO. 2/0 AWG 15 KV (BICAPA - SIN BLOQUEO)</t>
  </si>
  <si>
    <t>CABLE ACSR (ECOLÓGICO) NO. 4/0 AWG 15 KV (BICAPA - SIN BLOQUEO)</t>
  </si>
  <si>
    <t>GRAPA RECTA (2/ 0AWG -  4/0 AWG) (PARA CABLE ECOLOGICO)</t>
  </si>
  <si>
    <t>TRANSFORMADOR TRIFÁSICO 30 KVA 13200/208/120 V</t>
  </si>
  <si>
    <t xml:space="preserve">TRANSFORMADOR TRIFASICO 15 KVA 13200/208/120 V
</t>
  </si>
  <si>
    <t>TRANSFORMADOR MONOFÁSICO 15 KVA 13200/240/120 V</t>
  </si>
  <si>
    <t>TRANSFORMADOR MONOFÁSICO 37.5 KVA 13200/240/120 V</t>
  </si>
  <si>
    <t xml:space="preserve">TRANSFORMADOR TRIFÁSICO 45 KVA 13200/208/120 V
</t>
  </si>
  <si>
    <t>TRANSFORMADOR MONOFÁSICO 50 KVA 13200/240/120 V</t>
  </si>
  <si>
    <t>TRANSFORMADOR TRIFASICO 75 KVA 13200/208/120 V</t>
  </si>
  <si>
    <t xml:space="preserve">TRANSFORMADOR MONOFASICO 5 KVA 13200/240/120 V
</t>
  </si>
  <si>
    <t>TRANSFORMADOR TRIFÁSICO 112.5 KVA 13200/208/120 V</t>
  </si>
  <si>
    <t>TRANSFORMADOR MONOFÁSICO 25 KVA 13200/240/120 V</t>
  </si>
  <si>
    <t>TRANSFORMADOR MONOFÁSICO 10 KVA 13200/240/120 V</t>
  </si>
  <si>
    <t>TRANSFORMADOR TRIFÁSICO 150 KVA 13200/208/120 V</t>
  </si>
  <si>
    <t>TRANSFORMADOR TRIFASICO 225 KVA 13200/208/120 V</t>
  </si>
  <si>
    <t>TRANSFORMADOR TRIFÁSICO 75 KVA 13200/208/120 V</t>
  </si>
  <si>
    <t>TRANSFORMADOR MONOFÁSICO 75 KVA 13200/240/120 V</t>
  </si>
  <si>
    <t>TRANSFORMADOR 3Ø, 225KVA, 13.200 / 214/123 V. TIPO PEDESTAL. CON SECCIONAMIENTO POR BAJA TENSIÓN Y FUSIBLES TIPO BAYONETA Y LIMITADOR POR EL LADO DE ALTA TENSIÓN.</t>
  </si>
  <si>
    <t>16686</t>
  </si>
  <si>
    <t>CRUCETA GALVANIZADA EN ANGULO DE 2 ½" X 2 ½" X 3/16" X 1.2 M</t>
  </si>
  <si>
    <t>GRAPA RETENCIÓN TIPO PISTOLA EN ACERO PARA CABLE DE GUARDA</t>
  </si>
  <si>
    <t>DIAGONAL METALICA GALVANIZADA DE 68 CMS RECTA EN ANGULO 1 1/2" X 3 /16"</t>
  </si>
  <si>
    <t>TORNILLO CARRUAJE GALVANIZADO DE 5/8" X 6"</t>
  </si>
  <si>
    <t>TORNILLO PERNO DE MÁQUINA GALVANIZADO DE 3/4" X 6"</t>
  </si>
  <si>
    <t>TORNILLO PERNO DE MÁQUINA GALVANIZADO DE 5/8" X 6"</t>
  </si>
  <si>
    <t>PLATINA RECTA 4" * 10" * 3/1 6"</t>
  </si>
  <si>
    <t>BAYONETA EN ANGULO DOBLE DE 2 1/2" X 2 1/2" X 3/16 X 1.5 M</t>
  </si>
  <si>
    <t>SECCIONADOR O CUCHILLA MONOPOLAR DE 600 A - 15 KV</t>
  </si>
  <si>
    <t>BISAGRA PARA POSTE EN PIE DE AMIGO</t>
  </si>
  <si>
    <t>SECCIONADORES DE REPETICION DE TRES ETAPAS SRP, 15 KV</t>
  </si>
  <si>
    <t>juego</t>
  </si>
  <si>
    <t>MÉNSULA ANTIBALANCEO DE ESPACIADOR POLIMÉRICO</t>
  </si>
  <si>
    <t>MÉNSULA DE SOPORTE DE ESPACIADOR POLIMÉRICO</t>
  </si>
  <si>
    <t>AISLADOR POLIMÉRICO TIPO LINE POST PARA 35 KV (57-2)</t>
  </si>
  <si>
    <t>CRUCETA GALVANIZADA EN ANGULO DE 3" X 3" X 1/4" X 3 M</t>
  </si>
  <si>
    <t>BAYONETA PARA RETENCIÓN DOBLE DE 2 1/2 X 2 1/2 X 3/16 X 3 M</t>
  </si>
  <si>
    <t>PLATINA EN Z 3"X10"X14" PARA C.G.</t>
  </si>
  <si>
    <t>TORNILLO CARRUAJE GALVANIZADO DE 5/8" X 4"</t>
  </si>
  <si>
    <t>ESPIGO CRUCETA METALICA 3/4 * 3 LINE POST</t>
  </si>
  <si>
    <t>TORNILLO PERNO DE MAQUINA GALVANIZADO DE 5/8" X 4"</t>
  </si>
  <si>
    <t>PLATINA ACANALADA EN U</t>
  </si>
  <si>
    <t>DIAGONAL EN V DE 60"</t>
  </si>
  <si>
    <t>GRAPA SUSPENSION  DE 3/8 PARA CABLE DE 3/8</t>
  </si>
  <si>
    <t>CABLE SECO ALUMINIO 15KV 133% NO. 2 AWG (PANT. CINTA - AISL. PVC-SR)</t>
  </si>
  <si>
    <t>CABLE SECO ALUMINIO 15KV 133% NO. 1/0 AWG (PANT. CINTA - AISL. PVC-SR)</t>
  </si>
  <si>
    <t>CABLE SECO  NO. 2/0,  15 KV-133% XLPE</t>
  </si>
  <si>
    <t xml:space="preserve">CABLE SECO ALUMINIO 15 KV 133% NO. 4/0 AWG (PANT. CINTA - AISL. PVC-SR)
</t>
  </si>
  <si>
    <t>CABLE SECO ALUMINIO 15KV 133% NO. 250 KCMIL (PANT. CINTA - AISL. PVC-SR)</t>
  </si>
  <si>
    <t>CABLE SECO ALUMINIO 15KV 133% NO. 350 KCMIL (PANT. CINTA - AISL. PVC-SR)</t>
  </si>
  <si>
    <t>BOTA PREMOLDEADA</t>
  </si>
  <si>
    <t>TERMINAL PREFORMADO 3M PARA USO INTERIOR O EXTERIOR 35KV QT IIIPARA CABLE 2-4/0 AWG( JUEGO X 3 UND)</t>
  </si>
  <si>
    <t>BORNA TERMINAL BIMETALICA 1H 350 MCM</t>
  </si>
  <si>
    <t>BORNA TERMINAL BIMETALICA CU-AL 2</t>
  </si>
  <si>
    <t>BORNA TERMINAL BIMETALICA CU-AL 1/0 AWG</t>
  </si>
  <si>
    <t>BORNA TERMINAL BIMETALICA CU-AL 2/0 AWG</t>
  </si>
  <si>
    <t>BORNA TERMINAL BIMETALICA CU-AL 4/0 AWG</t>
  </si>
  <si>
    <t>BORNA TERMINAL BIMETALICA DE OJO CABLE 250 KCM</t>
  </si>
  <si>
    <t>TERMINAL PREFORMADO 3M CABLE  NO. 250-500 KCM EXTERNO, 3/0 QT III 15 KV( JUEGO X 3 UND)</t>
  </si>
  <si>
    <t>TUBERIA IMC DE 4" X 3 M</t>
  </si>
  <si>
    <t>TUBO GALVANIZADO IMC 6" X 3 M</t>
  </si>
  <si>
    <t>GRAPA TERMINAL TIPO PISTOLA (2/0 AWG - 4/0 AWG)</t>
  </si>
  <si>
    <t>PLATINA DE 229 MM (9") × 102 MM (4") × 8 MM (5/16") PARA FIJACIÓN DE GRAPAS DE RETENCIÓN DEL CABLE DE GUARDA</t>
  </si>
  <si>
    <t>GRAPA DE RETENCIÓN PISTOLA GALVANIZADA PARA RED DE GUARDA DE 3/8"</t>
  </si>
  <si>
    <t>ESLABON EN U 5/8" TIPO CLEVIS</t>
  </si>
  <si>
    <t>AISLADOR DE SUSPENSION POLIMERICO 34.5 KV (RETENCION O ELASTOMERICO)</t>
  </si>
  <si>
    <t>ABRAZADERA DE 4" A 5" DOS SALIDAS (140 MM)</t>
  </si>
  <si>
    <t>CABLE ACSR NO. 336 KCMIL (ORIOLE 30/7)</t>
  </si>
  <si>
    <t>ML</t>
  </si>
  <si>
    <t>HERRAJE EN GUITARRA PARA TEMPLETE SECUNDARIO</t>
  </si>
  <si>
    <t>CONECTOR DE PERFORACION DE AISLAMIENTO JZ 395. MARCA TYCO SIMEL</t>
  </si>
  <si>
    <t>ABRAZADERA DE 4" A 5" UNA SALIDA (140 MM)</t>
  </si>
  <si>
    <t>CAJA DE DISTRIBUCION DE ACOMETIDA PARA 6 USUARIOS</t>
  </si>
  <si>
    <t>ABRAZADERA DE 8" A 9" DOS SALIDA (220 MM)</t>
  </si>
  <si>
    <t>ABRAZADERA DE 9" A 10" DOS SALIDA (250 MM)</t>
  </si>
  <si>
    <t>AISLADOR TENSOR DE 5 ½" (ANSI 54-3)</t>
  </si>
  <si>
    <t>TORNILLO ESPARRAGO GALVANIZADO DE 5/8" X 16"</t>
  </si>
  <si>
    <t>CRUCETA GALVANIZADA EN ANGULO DE 3" X 3" X 5/16 X 1 M</t>
  </si>
  <si>
    <t>ABRAZADERA DE 8" A 9" DOS SALIDAS (220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</si>
</sst>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$&quot;\ #,##0;[Red]\-&quot;$&quot;\ #,##0"/>
    <numFmt numFmtId="165" formatCode="_-* #,##0_-;\-* #,##0_-;_-* &quot;-&quot;_-;_-@_-"/>
    <numFmt numFmtId="166" formatCode="_-&quot;$&quot;\ * #,##0.00_-;\-&quot;$&quot;\ * #,##0.00_-;_-&quot;$&quot;\ * &quot;-&quot;??_-;_-@_-"/>
    <numFmt numFmtId="167" formatCode="_-* #,##0.00_-;\-* #,##0.00_-;_-* &quot;-&quot;??_-;_-@_-"/>
    <numFmt numFmtId="168" formatCode="&quot;$&quot;\ #,##0"/>
    <numFmt numFmtId="169" formatCode="0.000"/>
    <numFmt numFmtId="170" formatCode="0.0"/>
    <numFmt numFmtId="171" formatCode="0.00000"/>
    <numFmt numFmtId="172" formatCode="[$$-240A]\ #,##0"/>
  </numFmts>
  <fonts count="3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0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49998474074526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5">
    <xf numFmtId="0" fontId="0" fillId="0" borderId="0"/>
    <xf numFmtId="166" fontId="8" fillId="0" borderId="0" applyFont="0" applyFill="0" applyBorder="0" applyAlignment="0" applyProtection="0"/>
    <xf numFmtId="0" fontId="9" fillId="0" borderId="0"/>
    <xf numFmtId="165" fontId="8" fillId="0" borderId="0" applyFont="0" applyFill="0" applyBorder="0" applyAlignment="0" applyProtection="0"/>
    <xf numFmtId="167" fontId="8" fillId="0" borderId="0" applyFont="0" applyFill="0" applyBorder="0" applyAlignment="0" applyProtection="0"/>
  </cellStyleXfs>
  <cellXfs count="28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/>
    <xf numFmtId="0" fontId="3" fillId="0" borderId="0" xfId="0" applyFont="1"/>
    <xf numFmtId="0" fontId="3" fillId="0" borderId="10" xfId="0" applyFont="1" applyBorder="1"/>
    <xf numFmtId="0" fontId="3" fillId="3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0" borderId="1" xfId="0" applyFont="1" applyBorder="1"/>
    <xf numFmtId="0" fontId="3" fillId="0" borderId="3" xfId="0" applyFont="1" applyBorder="1"/>
    <xf numFmtId="0" fontId="3" fillId="0" borderId="14" xfId="0" applyFont="1" applyBorder="1"/>
    <xf numFmtId="0" fontId="3" fillId="0" borderId="4" xfId="0" applyFont="1" applyBorder="1"/>
    <xf numFmtId="1" fontId="3" fillId="6" borderId="4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49" fontId="3" fillId="6" borderId="4" xfId="0" applyNumberFormat="1" applyFont="1" applyFill="1" applyBorder="1" applyAlignment="1">
      <alignment horizontal="center" vertical="center"/>
    </xf>
    <xf numFmtId="0" fontId="3" fillId="6" borderId="4" xfId="0" applyFont="1" applyFill="1" applyBorder="1"/>
    <xf numFmtId="0" fontId="3" fillId="4" borderId="0" xfId="0" applyFont="1" applyFill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5" borderId="4" xfId="0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1" fontId="3" fillId="0" borderId="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10" borderId="4" xfId="0" applyFont="1" applyFill="1" applyBorder="1" applyAlignment="1">
      <alignment horizontal="center" vertical="center" wrapText="1"/>
    </xf>
    <xf numFmtId="0" fontId="1" fillId="10" borderId="4" xfId="0" applyFont="1" applyFill="1" applyBorder="1" applyAlignment="1">
      <alignment horizontal="center" vertical="center" wrapText="1"/>
    </xf>
    <xf numFmtId="165" fontId="0" fillId="0" borderId="4" xfId="3" applyFont="1" applyFill="1" applyBorder="1" applyAlignment="1">
      <alignment horizontal="left" vertical="center"/>
    </xf>
    <xf numFmtId="168" fontId="1" fillId="0" borderId="4" xfId="0" applyNumberFormat="1" applyFont="1" applyBorder="1"/>
    <xf numFmtId="0" fontId="1" fillId="0" borderId="4" xfId="0" applyFont="1" applyBorder="1" applyAlignment="1">
      <alignment horizontal="center" vertical="center"/>
    </xf>
    <xf numFmtId="166" fontId="1" fillId="0" borderId="4" xfId="1" applyFont="1" applyBorder="1"/>
    <xf numFmtId="0" fontId="0" fillId="0" borderId="4" xfId="0" applyBorder="1" applyAlignment="1">
      <alignment horizontal="center" vertical="center" wrapText="1"/>
    </xf>
    <xf numFmtId="168" fontId="0" fillId="0" borderId="4" xfId="0" applyNumberFormat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0" fillId="0" borderId="4" xfId="0" applyBorder="1"/>
    <xf numFmtId="165" fontId="0" fillId="0" borderId="0" xfId="3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top" wrapText="1"/>
    </xf>
    <xf numFmtId="0" fontId="7" fillId="5" borderId="17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5" fillId="12" borderId="17" xfId="0" applyFont="1" applyFill="1" applyBorder="1" applyAlignment="1">
      <alignment vertical="center" wrapText="1"/>
    </xf>
    <xf numFmtId="0" fontId="15" fillId="5" borderId="17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textRotation="90" wrapText="1"/>
    </xf>
    <xf numFmtId="0" fontId="0" fillId="5" borderId="9" xfId="0" applyFill="1" applyBorder="1" applyAlignment="1">
      <alignment horizontal="center" vertical="center" wrapText="1"/>
    </xf>
    <xf numFmtId="0" fontId="0" fillId="5" borderId="9" xfId="0" applyFill="1" applyBorder="1" applyAlignment="1">
      <alignment vertical="center" wrapText="1"/>
    </xf>
    <xf numFmtId="0" fontId="20" fillId="5" borderId="9" xfId="2" applyFont="1" applyFill="1" applyBorder="1" applyAlignment="1">
      <alignment horizontal="center" vertical="center" wrapText="1"/>
    </xf>
    <xf numFmtId="164" fontId="20" fillId="5" borderId="9" xfId="2" applyNumberFormat="1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10" borderId="24" xfId="0" applyFont="1" applyFill="1" applyBorder="1" applyAlignment="1">
      <alignment horizontal="center" vertical="center" wrapText="1"/>
    </xf>
    <xf numFmtId="0" fontId="1" fillId="10" borderId="25" xfId="0" applyFont="1" applyFill="1" applyBorder="1" applyAlignment="1">
      <alignment horizontal="center" vertical="top" wrapText="1"/>
    </xf>
    <xf numFmtId="0" fontId="1" fillId="10" borderId="25" xfId="0" applyFont="1" applyFill="1" applyBorder="1" applyAlignment="1">
      <alignment horizontal="center" vertical="center" textRotation="90" wrapText="1"/>
    </xf>
    <xf numFmtId="0" fontId="1" fillId="10" borderId="25" xfId="0" applyFont="1" applyFill="1" applyBorder="1" applyAlignment="1">
      <alignment horizontal="center" vertical="center" wrapText="1"/>
    </xf>
    <xf numFmtId="1" fontId="1" fillId="10" borderId="25" xfId="0" applyNumberFormat="1" applyFont="1" applyFill="1" applyBorder="1" applyAlignment="1">
      <alignment horizontal="center" vertical="center" wrapText="1"/>
    </xf>
    <xf numFmtId="172" fontId="1" fillId="10" borderId="26" xfId="0" applyNumberFormat="1" applyFont="1" applyFill="1" applyBorder="1" applyAlignment="1">
      <alignment horizontal="center"/>
    </xf>
    <xf numFmtId="0" fontId="1" fillId="0" borderId="0" xfId="0" applyFont="1"/>
    <xf numFmtId="0" fontId="11" fillId="5" borderId="27" xfId="0" applyFont="1" applyFill="1" applyBorder="1" applyAlignment="1">
      <alignment horizontal="center" vertical="top"/>
    </xf>
    <xf numFmtId="0" fontId="0" fillId="5" borderId="4" xfId="0" applyFill="1" applyBorder="1" applyAlignment="1">
      <alignment vertical="top" wrapText="1"/>
    </xf>
    <xf numFmtId="0" fontId="0" fillId="8" borderId="4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/>
    </xf>
    <xf numFmtId="169" fontId="1" fillId="10" borderId="4" xfId="0" applyNumberFormat="1" applyFont="1" applyFill="1" applyBorder="1" applyAlignment="1">
      <alignment horizontal="center"/>
    </xf>
    <xf numFmtId="172" fontId="0" fillId="10" borderId="4" xfId="0" applyNumberFormat="1" applyFill="1" applyBorder="1" applyAlignment="1">
      <alignment horizontal="center"/>
    </xf>
    <xf numFmtId="172" fontId="0" fillId="10" borderId="28" xfId="0" applyNumberFormat="1" applyFill="1" applyBorder="1" applyAlignment="1">
      <alignment horizontal="center"/>
    </xf>
    <xf numFmtId="0" fontId="0" fillId="8" borderId="0" xfId="0" applyFill="1"/>
    <xf numFmtId="0" fontId="11" fillId="5" borderId="27" xfId="0" applyFont="1" applyFill="1" applyBorder="1" applyAlignment="1">
      <alignment horizontal="center" vertical="center"/>
    </xf>
    <xf numFmtId="0" fontId="0" fillId="5" borderId="4" xfId="0" applyFill="1" applyBorder="1"/>
    <xf numFmtId="0" fontId="0" fillId="8" borderId="4" xfId="0" applyFill="1" applyBorder="1"/>
    <xf numFmtId="0" fontId="23" fillId="5" borderId="4" xfId="0" applyFont="1" applyFill="1" applyBorder="1" applyAlignment="1">
      <alignment vertical="top" wrapText="1"/>
    </xf>
    <xf numFmtId="0" fontId="0" fillId="8" borderId="4" xfId="0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5" borderId="4" xfId="0" applyFill="1" applyBorder="1" applyAlignment="1">
      <alignment horizontal="center"/>
    </xf>
    <xf numFmtId="170" fontId="0" fillId="8" borderId="4" xfId="0" applyNumberFormat="1" applyFill="1" applyBorder="1"/>
    <xf numFmtId="0" fontId="19" fillId="5" borderId="4" xfId="0" applyFont="1" applyFill="1" applyBorder="1" applyAlignment="1">
      <alignment horizontal="left" vertical="top" wrapText="1"/>
    </xf>
    <xf numFmtId="170" fontId="0" fillId="5" borderId="4" xfId="0" applyNumberFormat="1" applyFill="1" applyBorder="1"/>
    <xf numFmtId="0" fontId="19" fillId="5" borderId="4" xfId="0" applyFont="1" applyFill="1" applyBorder="1" applyAlignment="1">
      <alignment vertical="top" wrapText="1"/>
    </xf>
    <xf numFmtId="0" fontId="0" fillId="5" borderId="4" xfId="0" applyFill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24" fillId="5" borderId="27" xfId="0" applyFont="1" applyFill="1" applyBorder="1" applyAlignment="1">
      <alignment horizontal="center" vertical="top"/>
    </xf>
    <xf numFmtId="0" fontId="0" fillId="6" borderId="0" xfId="0" applyFill="1"/>
    <xf numFmtId="0" fontId="0" fillId="5" borderId="27" xfId="0" applyFill="1" applyBorder="1" applyAlignment="1">
      <alignment horizontal="center"/>
    </xf>
    <xf numFmtId="0" fontId="0" fillId="5" borderId="4" xfId="0" applyFill="1" applyBorder="1" applyAlignment="1">
      <alignment vertical="top"/>
    </xf>
    <xf numFmtId="0" fontId="25" fillId="5" borderId="27" xfId="0" applyFont="1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25" fillId="5" borderId="27" xfId="0" applyFont="1" applyFill="1" applyBorder="1" applyAlignment="1">
      <alignment horizontal="center" vertical="top"/>
    </xf>
    <xf numFmtId="0" fontId="24" fillId="5" borderId="27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justify" vertical="top" wrapText="1"/>
    </xf>
    <xf numFmtId="0" fontId="23" fillId="5" borderId="4" xfId="0" applyFont="1" applyFill="1" applyBorder="1" applyAlignment="1">
      <alignment horizontal="justify" vertical="top" wrapText="1"/>
    </xf>
    <xf numFmtId="3" fontId="0" fillId="5" borderId="4" xfId="0" applyNumberFormat="1" applyFill="1" applyBorder="1"/>
    <xf numFmtId="3" fontId="0" fillId="8" borderId="4" xfId="0" applyNumberFormat="1" applyFill="1" applyBorder="1"/>
    <xf numFmtId="0" fontId="11" fillId="5" borderId="27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wrapText="1"/>
    </xf>
    <xf numFmtId="0" fontId="0" fillId="8" borderId="4" xfId="0" applyFill="1" applyBorder="1" applyAlignment="1">
      <alignment wrapText="1"/>
    </xf>
    <xf numFmtId="0" fontId="0" fillId="0" borderId="4" xfId="0" applyBorder="1" applyAlignment="1">
      <alignment wrapText="1"/>
    </xf>
    <xf numFmtId="0" fontId="0" fillId="5" borderId="4" xfId="0" applyFill="1" applyBorder="1" applyAlignment="1">
      <alignment wrapText="1"/>
    </xf>
    <xf numFmtId="0" fontId="26" fillId="5" borderId="4" xfId="0" applyFont="1" applyFill="1" applyBorder="1" applyAlignment="1">
      <alignment horizontal="justify" vertical="top" wrapText="1"/>
    </xf>
    <xf numFmtId="0" fontId="11" fillId="5" borderId="27" xfId="0" applyFont="1" applyFill="1" applyBorder="1" applyAlignment="1">
      <alignment horizontal="center" vertical="top" wrapText="1"/>
    </xf>
    <xf numFmtId="0" fontId="24" fillId="5" borderId="27" xfId="0" applyFont="1" applyFill="1" applyBorder="1" applyAlignment="1">
      <alignment horizontal="center" vertical="top" wrapText="1"/>
    </xf>
    <xf numFmtId="0" fontId="0" fillId="13" borderId="4" xfId="0" applyFill="1" applyBorder="1" applyAlignment="1">
      <alignment wrapText="1"/>
    </xf>
    <xf numFmtId="0" fontId="24" fillId="5" borderId="2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justify" vertical="top" wrapText="1"/>
    </xf>
    <xf numFmtId="1" fontId="27" fillId="5" borderId="27" xfId="4" applyNumberFormat="1" applyFont="1" applyFill="1" applyBorder="1" applyAlignment="1">
      <alignment horizontal="center" vertical="center" wrapText="1"/>
    </xf>
    <xf numFmtId="0" fontId="0" fillId="14" borderId="0" xfId="0" applyFill="1"/>
    <xf numFmtId="0" fontId="24" fillId="5" borderId="27" xfId="2" applyFont="1" applyFill="1" applyBorder="1" applyAlignment="1">
      <alignment horizontal="center" vertical="center"/>
    </xf>
    <xf numFmtId="0" fontId="19" fillId="5" borderId="4" xfId="2" applyFont="1" applyFill="1" applyBorder="1" applyAlignment="1">
      <alignment vertical="top"/>
    </xf>
    <xf numFmtId="0" fontId="19" fillId="5" borderId="4" xfId="2" applyFont="1" applyFill="1" applyBorder="1" applyAlignment="1">
      <alignment vertical="top" wrapText="1"/>
    </xf>
    <xf numFmtId="0" fontId="19" fillId="5" borderId="4" xfId="0" applyFont="1" applyFill="1" applyBorder="1"/>
    <xf numFmtId="0" fontId="11" fillId="6" borderId="27" xfId="0" applyFont="1" applyFill="1" applyBorder="1" applyAlignment="1">
      <alignment horizontal="center" vertical="center"/>
    </xf>
    <xf numFmtId="0" fontId="0" fillId="6" borderId="4" xfId="0" applyFill="1" applyBorder="1" applyAlignment="1">
      <alignment vertical="top" wrapText="1"/>
    </xf>
    <xf numFmtId="0" fontId="0" fillId="5" borderId="4" xfId="0" applyFill="1" applyBorder="1" applyAlignment="1">
      <alignment horizontal="center" vertical="top"/>
    </xf>
    <xf numFmtId="1" fontId="1" fillId="10" borderId="4" xfId="0" applyNumberFormat="1" applyFont="1" applyFill="1" applyBorder="1" applyAlignment="1">
      <alignment horizontal="center"/>
    </xf>
    <xf numFmtId="0" fontId="0" fillId="10" borderId="4" xfId="0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 vertical="center"/>
    </xf>
    <xf numFmtId="0" fontId="0" fillId="5" borderId="30" xfId="0" applyFill="1" applyBorder="1" applyAlignment="1">
      <alignment vertical="top"/>
    </xf>
    <xf numFmtId="0" fontId="0" fillId="8" borderId="30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/>
    <xf numFmtId="0" fontId="0" fillId="5" borderId="30" xfId="0" applyFill="1" applyBorder="1"/>
    <xf numFmtId="0" fontId="0" fillId="0" borderId="30" xfId="0" applyBorder="1" applyAlignment="1">
      <alignment horizontal="center"/>
    </xf>
    <xf numFmtId="0" fontId="0" fillId="5" borderId="30" xfId="0" applyFill="1" applyBorder="1" applyAlignment="1">
      <alignment horizontal="center" vertical="center"/>
    </xf>
    <xf numFmtId="169" fontId="1" fillId="10" borderId="30" xfId="0" applyNumberFormat="1" applyFont="1" applyFill="1" applyBorder="1" applyAlignment="1">
      <alignment horizontal="center"/>
    </xf>
    <xf numFmtId="172" fontId="0" fillId="10" borderId="30" xfId="0" applyNumberFormat="1" applyFill="1" applyBorder="1" applyAlignment="1">
      <alignment horizontal="center"/>
    </xf>
    <xf numFmtId="172" fontId="0" fillId="10" borderId="31" xfId="0" applyNumberForma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171" fontId="0" fillId="0" borderId="0" xfId="0" applyNumberFormat="1"/>
    <xf numFmtId="0" fontId="0" fillId="0" borderId="0" xfId="0" applyAlignment="1">
      <alignment horizontal="right"/>
    </xf>
    <xf numFmtId="49" fontId="3" fillId="2" borderId="0" xfId="0" applyNumberFormat="1" applyFont="1" applyFill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49" fontId="3" fillId="6" borderId="15" xfId="0" applyNumberFormat="1" applyFon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/>
    </xf>
    <xf numFmtId="0" fontId="3" fillId="0" borderId="32" xfId="0" applyFont="1" applyBorder="1"/>
    <xf numFmtId="9" fontId="0" fillId="0" borderId="0" xfId="0" applyNumberFormat="1"/>
    <xf numFmtId="0" fontId="0" fillId="5" borderId="30" xfId="0" applyFill="1" applyBorder="1" applyAlignment="1">
      <alignment vertical="top" wrapText="1"/>
    </xf>
    <xf numFmtId="0" fontId="0" fillId="0" borderId="0" xfId="0" applyAlignment="1">
      <alignment horizontal="center" vertical="center" wrapText="1"/>
    </xf>
    <xf numFmtId="168" fontId="0" fillId="0" borderId="4" xfId="0" applyNumberFormat="1" applyBorder="1" applyAlignment="1">
      <alignment horizontal="center"/>
    </xf>
    <xf numFmtId="0" fontId="3" fillId="6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/>
    </xf>
    <xf numFmtId="49" fontId="3" fillId="0" borderId="4" xfId="0" applyNumberFormat="1" applyFont="1" applyBorder="1"/>
    <xf numFmtId="49" fontId="3" fillId="0" borderId="4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7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1" fontId="27" fillId="5" borderId="29" xfId="4" applyNumberFormat="1" applyFont="1" applyFill="1" applyBorder="1" applyAlignment="1">
      <alignment horizontal="center" vertical="center" wrapText="1"/>
    </xf>
    <xf numFmtId="0" fontId="26" fillId="5" borderId="30" xfId="0" applyFont="1" applyFill="1" applyBorder="1" applyAlignment="1">
      <alignment horizontal="justify" vertical="top" wrapText="1"/>
    </xf>
    <xf numFmtId="0" fontId="0" fillId="8" borderId="0" xfId="0" applyFill="1" applyAlignment="1">
      <alignment horizontal="center" vertical="center"/>
    </xf>
    <xf numFmtId="172" fontId="0" fillId="10" borderId="0" xfId="0" applyNumberFormat="1" applyFill="1" applyAlignment="1">
      <alignment horizontal="center"/>
    </xf>
    <xf numFmtId="172" fontId="0" fillId="0" borderId="0" xfId="0" applyNumberFormat="1" applyAlignment="1">
      <alignment horizontal="center" vertical="center"/>
    </xf>
    <xf numFmtId="172" fontId="0" fillId="0" borderId="0" xfId="0" applyNumberFormat="1"/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textRotation="255"/>
    </xf>
    <xf numFmtId="0" fontId="3" fillId="2" borderId="5" xfId="0" applyFont="1" applyFill="1" applyBorder="1" applyAlignment="1">
      <alignment horizontal="center" vertical="center" textRotation="255"/>
    </xf>
    <xf numFmtId="0" fontId="3" fillId="2" borderId="6" xfId="0" applyFont="1" applyFill="1" applyBorder="1" applyAlignment="1">
      <alignment horizontal="center" vertical="center" textRotation="255"/>
    </xf>
    <xf numFmtId="0" fontId="3" fillId="2" borderId="7" xfId="0" applyFont="1" applyFill="1" applyBorder="1" applyAlignment="1">
      <alignment horizontal="center" vertical="center" textRotation="255"/>
    </xf>
    <xf numFmtId="0" fontId="3" fillId="2" borderId="8" xfId="0" applyFont="1" applyFill="1" applyBorder="1" applyAlignment="1">
      <alignment horizontal="center" vertical="center" textRotation="255"/>
    </xf>
    <xf numFmtId="0" fontId="3" fillId="2" borderId="0" xfId="0" applyFont="1" applyFill="1" applyAlignment="1">
      <alignment horizontal="center" vertical="center" textRotation="255"/>
    </xf>
    <xf numFmtId="0" fontId="3" fillId="2" borderId="10" xfId="0" applyFont="1" applyFill="1" applyBorder="1" applyAlignment="1">
      <alignment horizontal="center" vertical="center" textRotation="255"/>
    </xf>
    <xf numFmtId="0" fontId="3" fillId="2" borderId="11" xfId="0" applyFont="1" applyFill="1" applyBorder="1" applyAlignment="1">
      <alignment horizontal="center" vertical="center" textRotation="255"/>
    </xf>
    <xf numFmtId="0" fontId="3" fillId="2" borderId="13" xfId="0" applyFont="1" applyFill="1" applyBorder="1" applyAlignment="1">
      <alignment horizontal="center" vertical="center" textRotation="255"/>
    </xf>
    <xf numFmtId="0" fontId="3" fillId="2" borderId="12" xfId="0" applyFont="1" applyFill="1" applyBorder="1" applyAlignment="1">
      <alignment horizontal="center" vertical="center" textRotation="255"/>
    </xf>
    <xf numFmtId="49" fontId="3" fillId="2" borderId="0" xfId="0" applyNumberFormat="1" applyFont="1" applyFill="1" applyAlignment="1">
      <alignment horizontal="center" vertical="center" textRotation="255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2" fillId="5" borderId="17" xfId="0" applyFont="1" applyFill="1" applyBorder="1" applyAlignment="1">
      <alignment horizontal="center" vertical="center"/>
    </xf>
    <xf numFmtId="0" fontId="12" fillId="11" borderId="18" xfId="0" applyFont="1" applyFill="1" applyBorder="1" applyAlignment="1">
      <alignment horizontal="center" vertical="center"/>
    </xf>
    <xf numFmtId="0" fontId="12" fillId="11" borderId="19" xfId="0" applyFont="1" applyFill="1" applyBorder="1" applyAlignment="1">
      <alignment horizontal="center" vertical="center"/>
    </xf>
    <xf numFmtId="0" fontId="12" fillId="11" borderId="20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horizontal="center" vertical="center"/>
    </xf>
    <xf numFmtId="0" fontId="16" fillId="12" borderId="17" xfId="0" applyFont="1" applyFill="1" applyBorder="1" applyAlignment="1">
      <alignment horizontal="center" vertical="center"/>
    </xf>
    <xf numFmtId="0" fontId="17" fillId="5" borderId="17" xfId="0" applyFont="1" applyFill="1" applyBorder="1" applyAlignment="1">
      <alignment horizontal="center" vertical="center"/>
    </xf>
    <xf numFmtId="0" fontId="17" fillId="12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4" fillId="12" borderId="18" xfId="0" applyFont="1" applyFill="1" applyBorder="1" applyAlignment="1">
      <alignment horizontal="center" vertical="center"/>
    </xf>
    <xf numFmtId="0" fontId="14" fillId="12" borderId="19" xfId="0" applyFont="1" applyFill="1" applyBorder="1" applyAlignment="1">
      <alignment horizontal="center" vertical="center"/>
    </xf>
    <xf numFmtId="0" fontId="14" fillId="12" borderId="20" xfId="0" applyFont="1" applyFill="1" applyBorder="1" applyAlignment="1">
      <alignment horizontal="center" vertical="center"/>
    </xf>
    <xf numFmtId="0" fontId="13" fillId="12" borderId="18" xfId="0" applyFont="1" applyFill="1" applyBorder="1" applyAlignment="1">
      <alignment horizontal="center" vertical="center" wrapText="1"/>
    </xf>
    <xf numFmtId="0" fontId="13" fillId="12" borderId="19" xfId="0" applyFont="1" applyFill="1" applyBorder="1" applyAlignment="1">
      <alignment horizontal="center" vertical="center" wrapText="1"/>
    </xf>
    <xf numFmtId="0" fontId="13" fillId="12" borderId="20" xfId="0" applyFont="1" applyFill="1" applyBorder="1" applyAlignment="1">
      <alignment horizontal="center" vertical="center" wrapText="1"/>
    </xf>
    <xf numFmtId="0" fontId="3" fillId="0" borderId="5" xfId="0" applyFont="1" applyBorder="1" applyAlignment="1"/>
    <xf numFmtId="0" fontId="3" fillId="0" borderId="8" xfId="0" applyFont="1" applyBorder="1" applyAlignment="1"/>
    <xf numFmtId="0" fontId="0" fillId="0" borderId="9" xfId="0" applyBorder="1" applyAlignment="1"/>
    <xf numFmtId="0" fontId="0" fillId="0" borderId="14" xfId="0" applyBorder="1" applyAlignment="1"/>
  </cellXfs>
  <cellStyles count="5">
    <cellStyle name="Millares" xfId="4" builtinId="3"/>
    <cellStyle name="Millares [0] 2" xfId="3" xr:uid="{C37B8449-29A5-4FAC-BE7F-DC4F4F2E4980}"/>
    <cellStyle name="Moneda" xfId="1" builtinId="4"/>
    <cellStyle name="Normal" xfId="0" builtinId="0"/>
    <cellStyle name="Normal 3" xfId="2" xr:uid="{81DA726B-2978-44C1-9DCA-8898012ADE72}"/>
  </cellStyles>
  <dxfs count="17">
    <dxf>
      <fill>
        <patternFill>
          <bgColor theme="7"/>
        </patternFill>
      </fill>
    </dxf>
    <dxf>
      <fill>
        <patternFill>
          <bgColor theme="7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</xdr:row>
          <xdr:rowOff>66675</xdr:rowOff>
        </xdr:from>
        <xdr:to>
          <xdr:col>1</xdr:col>
          <xdr:colOff>0</xdr:colOff>
          <xdr:row>3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</xdr:row>
          <xdr:rowOff>66675</xdr:rowOff>
        </xdr:from>
        <xdr:to>
          <xdr:col>1</xdr:col>
          <xdr:colOff>0</xdr:colOff>
          <xdr:row>3</xdr:row>
          <xdr:rowOff>123825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08/Cargos%20Distribuci&#243;n%20Septiembre%2011/UC%20CREG%20094%20200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istribucionEnergia\Distribucion%202008-2012\Nivel%201\Nivel%201\Modelo%20Nivel%2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_CREG/DISTRIBUCION%20NUEVO%20PER&#205;ODO/calculo%20de%20cargos%20097/CREG%20097%20DE%202008/UC%20097/CREG%20097%2020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grajalesm/Desktop/EJEMPLO%20DE%20LEVANTAMIENTO/LEVANTAMIENTO%20BOMBEO%20(EL%20ORTES)%20ETAP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"/>
      <sheetName val="RESUMEN UC LÍNEAS"/>
      <sheetName val="LÍNEAS NIVEL 2"/>
      <sheetName val="UC LN2"/>
      <sheetName val="COSTO UC LN2"/>
      <sheetName val="DDP LN2"/>
      <sheetName val="CANTIDADES LN2"/>
      <sheetName val="APU LN2"/>
      <sheetName val="LÍNEAS NIVEL 3"/>
      <sheetName val="UC LN3"/>
      <sheetName val="COSTO UC LN3"/>
      <sheetName val="COSTO ESTRUCTURAS LN3"/>
      <sheetName val="CANTIDADES LN3"/>
      <sheetName val="DDP LN3"/>
      <sheetName val="APU LN3"/>
      <sheetName val="LÍNEAS NIVEL 4"/>
      <sheetName val="UC LN4"/>
      <sheetName val="COSTO UC LN4"/>
      <sheetName val="COSTO ESTRUCTURAS LN4"/>
      <sheetName val="CANTIDADES LN4"/>
      <sheetName val="DDP LN4"/>
      <sheetName val="APU LN4"/>
      <sheetName val="PESO TORRES LN4"/>
      <sheetName val="SUBESTACIONES NIVEL 2"/>
      <sheetName val="COSTOS UC SE N2"/>
      <sheetName val="DDP SE N2"/>
      <sheetName val="OBRA CIVIL SE N2"/>
      <sheetName val="MONTAJE SE N2"/>
      <sheetName val="COSTO ETC SE N2"/>
      <sheetName val="APU SE N2"/>
      <sheetName val="SUBESTACIONES NIVEL 3"/>
      <sheetName val="COSTOS UC SE N3"/>
      <sheetName val="DDP SE N3"/>
      <sheetName val="OBRA CIVIL SE N3"/>
      <sheetName val="MONTAJE SE N3"/>
      <sheetName val="COSTO ETC SE N3"/>
      <sheetName val="APU SE N3"/>
      <sheetName val="SUBESTACIONES NIVEL 4"/>
      <sheetName val="COSTOS UC SE N4"/>
      <sheetName val="DDP SE N4"/>
      <sheetName val="MONTAJE SE N4"/>
      <sheetName val="OBRA CIVIL SE N4"/>
      <sheetName val="COSTO ETC SE N4"/>
      <sheetName val="APU SE N4"/>
      <sheetName val="CONEXIÓN STN"/>
      <sheetName val="COSTOS UC CONEXIÓN STN"/>
      <sheetName val="DDP CONEXIÓN STN"/>
      <sheetName val="MONTAJE CONEXIÓN STN"/>
      <sheetName val="OBRA CIVIL CONEXIÓN STN"/>
      <sheetName val="COSTO ETC CONEXIÓN STN"/>
      <sheetName val="APU CONEXIÓN STN"/>
      <sheetName val="TRANSFORMADORES"/>
      <sheetName val="COSTOS UC TRANSFORMADORES"/>
      <sheetName val="APU TRANSFORMADORES"/>
      <sheetName val="COMPENSACIONES"/>
      <sheetName val="COSTOS UC COMPENSACIONES"/>
      <sheetName val="APU COMPENSACIONES"/>
      <sheetName val="CENTROS DE CONTROL"/>
      <sheetName val="COSTOS CENTROS DE CONTROL"/>
      <sheetName val="EQUIPOS"/>
      <sheetName val="COSTOS UC EQUIPOS"/>
      <sheetName val="COSTO ELEMENTOS N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ÁMETROS"/>
      <sheetName val="CARGOS"/>
      <sheetName val="INFORMACIÓN OR"/>
      <sheetName val="INFORMACIÓN OR (2)"/>
      <sheetName val="RESUMEN TRANSFORMADORES"/>
      <sheetName val="COSTO ELEMENTOS N1"/>
      <sheetName val="COSTOS DE INSTALACIÓN"/>
      <sheetName val="POSTES"/>
      <sheetName val="TRANSFORMADORES"/>
      <sheetName val="CONDUCTORES"/>
      <sheetName val="UU.CC."/>
      <sheetName val="Códigos"/>
      <sheetName val="Proyectos"/>
      <sheetName val="CRA"/>
      <sheetName val="PLANEADO vs EJECUTADO"/>
      <sheetName val="TOTAL PLANEADO"/>
      <sheetName val="TOTAL EJECUCIÓN"/>
      <sheetName val="36"/>
      <sheetName val="2 PLANEADO"/>
      <sheetName val="2 EJECUCIÓN"/>
      <sheetName val="APOYOS"/>
      <sheetName val="TRAMOS"/>
      <sheetName val="% UC"/>
      <sheetName val="122 PLANEADO"/>
      <sheetName val="122 EJECU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 CREG 097 DE 2008"/>
      <sheetName val="LÍNEAS NIVEL 2"/>
      <sheetName val="COSTO UC LN2"/>
      <sheetName val="DDP LN2"/>
      <sheetName val="CANTIDADES LN2"/>
      <sheetName val="APU LN2"/>
      <sheetName val="LÍNEAS NIVEL 3"/>
      <sheetName val="COSTO UC LN3"/>
      <sheetName val="COSTO ESTRUCTURAS LN3"/>
      <sheetName val="CANTIDADES LN3"/>
      <sheetName val="DDP LN3"/>
      <sheetName val="APU LN3"/>
      <sheetName val="LÍNEAS NIVEL 4"/>
      <sheetName val="COSTO UC LN4"/>
      <sheetName val="COSTO ACCESORIOS LN4"/>
      <sheetName val="CANTIDADES LN4"/>
      <sheetName val="DDP LN4"/>
      <sheetName val="APU LN4"/>
      <sheetName val="PESO TORRES LN4"/>
      <sheetName val="SUBESTACIONES NIVEL 2"/>
      <sheetName val="COSTOS UC SE N2"/>
      <sheetName val="DDP SE N2"/>
      <sheetName val="OBRA CIVIL SE N2"/>
      <sheetName val="MONTAJE SE N2"/>
      <sheetName val="APU SE N2"/>
      <sheetName val="SUBESTACIONES NIVEL 3"/>
      <sheetName val="COSTOS UC SE N3"/>
      <sheetName val="DDP SE N3"/>
      <sheetName val="OBRA CIVIL SE N3"/>
      <sheetName val="MONTAJE SE N3"/>
      <sheetName val="APU SE N3"/>
      <sheetName val="SUBESTACIONES NIVEL 4"/>
      <sheetName val="COSTOS UC SE N4"/>
      <sheetName val="DDP SE N4"/>
      <sheetName val="MONTAJE SE N4"/>
      <sheetName val="OBRA CIVIL SE N4"/>
      <sheetName val="APU SE N4"/>
      <sheetName val="CONEXIÓN STN"/>
      <sheetName val="COSTOS UC CONEXIÓN STN"/>
      <sheetName val="DDP CONEXIÓN STN"/>
      <sheetName val="MONTAJE CONEXIÓN STN"/>
      <sheetName val="OBRA CIVIL CONEXIÓN STN"/>
      <sheetName val="APU CONEXIÓN STN"/>
      <sheetName val="TRANSFORMADORES"/>
      <sheetName val="COSTOS UC TRANSFORMADORES"/>
      <sheetName val="APU TRANSFORMADORES"/>
      <sheetName val="COMPENSACIONES"/>
      <sheetName val="COSTOS UC COMPENSACIONES"/>
      <sheetName val="CENTROS DE CONTROL"/>
      <sheetName val="SEÑALES CC"/>
      <sheetName val="COSTOS CENTROS DE CONTROL"/>
      <sheetName val="EQUIPOS"/>
      <sheetName val="COSTOS UC EQUIPOS"/>
      <sheetName val="AREAS SE"/>
      <sheetName val="AREAS"/>
      <sheetName val="NIVEL 1"/>
      <sheetName val="COSTO ELEMENTOS 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"/>
      <sheetName val="APOYOS-COMPLETO"/>
      <sheetName val="TRAMOS-COMPLETOS"/>
      <sheetName val="UUCC(16) "/>
      <sheetName val="MATERIALES"/>
    </sheetNames>
    <sheetDataSet>
      <sheetData sheetId="0" refreshError="1">
        <row r="1">
          <cell r="A1" t="str">
            <v>Código
UC</v>
          </cell>
          <cell r="B1" t="str">
            <v>Descripción UC</v>
          </cell>
          <cell r="C1" t="str">
            <v>Valor instalación
[$]</v>
          </cell>
          <cell r="D1" t="str">
            <v>Valor unitario
[$/MVA]</v>
          </cell>
          <cell r="E1" t="str">
            <v>Código Categoría</v>
          </cell>
          <cell r="F1" t="str">
            <v>Nombre Categoría</v>
          </cell>
          <cell r="G1" t="str">
            <v>N. T.</v>
          </cell>
          <cell r="H1" t="str">
            <v>Vida
útil</v>
          </cell>
          <cell r="I1" t="str">
            <v>CRA</v>
          </cell>
        </row>
        <row r="2">
          <cell r="A2" t="str">
            <v>N6S2</v>
          </cell>
          <cell r="B2" t="str">
            <v xml:space="preserve">Bahía de transformador configuración doble barra con transferencia, 500 kV </v>
          </cell>
          <cell r="C2">
            <v>3994189093</v>
          </cell>
          <cell r="D2"/>
          <cell r="E2">
            <v>3</v>
          </cell>
          <cell r="F2" t="str">
            <v>Bahías y celdas</v>
          </cell>
          <cell r="G2">
            <v>4</v>
          </cell>
          <cell r="H2">
            <v>35</v>
          </cell>
          <cell r="I2">
            <v>0.94</v>
          </cell>
        </row>
        <row r="3">
          <cell r="A3" t="str">
            <v>N6S14</v>
          </cell>
          <cell r="B3" t="str">
            <v xml:space="preserve">Bahía de transformador configuración doble barra, 500 kV </v>
          </cell>
          <cell r="C3">
            <v>4020906623</v>
          </cell>
          <cell r="D3"/>
          <cell r="E3">
            <v>3</v>
          </cell>
          <cell r="F3" t="str">
            <v>Bahías y celdas</v>
          </cell>
          <cell r="G3">
            <v>4</v>
          </cell>
          <cell r="H3">
            <v>35</v>
          </cell>
          <cell r="I3">
            <v>0.94</v>
          </cell>
        </row>
        <row r="4">
          <cell r="A4" t="str">
            <v>N5S2</v>
          </cell>
          <cell r="B4" t="str">
            <v>Bahía de transformador - configuración barra sencilla - tipo convencional</v>
          </cell>
          <cell r="C4">
            <v>795285000</v>
          </cell>
          <cell r="D4"/>
          <cell r="E4">
            <v>3</v>
          </cell>
          <cell r="F4" t="str">
            <v>Bahías y celdas</v>
          </cell>
          <cell r="G4">
            <v>4</v>
          </cell>
          <cell r="H4">
            <v>35</v>
          </cell>
          <cell r="I4">
            <v>0.94</v>
          </cell>
        </row>
        <row r="5">
          <cell r="A5" t="str">
            <v>N5S4</v>
          </cell>
          <cell r="B5" t="str">
            <v>Bahía de transformador - configuración barra principal y transferencia - tipo convencional</v>
          </cell>
          <cell r="C5">
            <v>1097773000</v>
          </cell>
          <cell r="D5"/>
          <cell r="E5">
            <v>3</v>
          </cell>
          <cell r="F5" t="str">
            <v>Bahías y celdas</v>
          </cell>
          <cell r="G5">
            <v>4</v>
          </cell>
          <cell r="H5">
            <v>35</v>
          </cell>
          <cell r="I5">
            <v>0.94</v>
          </cell>
        </row>
        <row r="6">
          <cell r="A6" t="str">
            <v>N5S6</v>
          </cell>
          <cell r="B6" t="str">
            <v>Bahía de transformador - configuración barra doble - tipo convencional</v>
          </cell>
          <cell r="C6">
            <v>1022513000</v>
          </cell>
          <cell r="D6"/>
          <cell r="E6">
            <v>3</v>
          </cell>
          <cell r="F6" t="str">
            <v>Bahías y celdas</v>
          </cell>
          <cell r="G6">
            <v>4</v>
          </cell>
          <cell r="H6">
            <v>35</v>
          </cell>
          <cell r="I6">
            <v>0.94</v>
          </cell>
        </row>
        <row r="7">
          <cell r="A7" t="str">
            <v>N5S8</v>
          </cell>
          <cell r="B7" t="str">
            <v>Bahía de transformador - configuración barra doble con seccionador de transferencia - tipo convencional</v>
          </cell>
          <cell r="C7">
            <v>1314962000</v>
          </cell>
          <cell r="D7"/>
          <cell r="E7">
            <v>3</v>
          </cell>
          <cell r="F7" t="str">
            <v>Bahías y celdas</v>
          </cell>
          <cell r="G7">
            <v>4</v>
          </cell>
          <cell r="H7">
            <v>35</v>
          </cell>
          <cell r="I7">
            <v>0.94</v>
          </cell>
        </row>
        <row r="8">
          <cell r="A8" t="str">
            <v>N5S10</v>
          </cell>
          <cell r="B8" t="str">
            <v>Bahía de transformador - configuración barra doble con by pass - tipo convencional</v>
          </cell>
          <cell r="C8">
            <v>1271366000</v>
          </cell>
          <cell r="D8"/>
          <cell r="E8">
            <v>3</v>
          </cell>
          <cell r="F8" t="str">
            <v>Bahías y celdas</v>
          </cell>
          <cell r="G8">
            <v>4</v>
          </cell>
          <cell r="H8">
            <v>35</v>
          </cell>
          <cell r="I8">
            <v>0.94</v>
          </cell>
        </row>
        <row r="9">
          <cell r="A9" t="str">
            <v>N5S16</v>
          </cell>
          <cell r="B9" t="str">
            <v>Bahía de transformador - configuración barra doble - tipo encapsulada(SF6)</v>
          </cell>
          <cell r="C9">
            <v>4487418000</v>
          </cell>
          <cell r="D9"/>
          <cell r="E9">
            <v>3</v>
          </cell>
          <cell r="F9" t="str">
            <v>Bahías y celdas</v>
          </cell>
          <cell r="G9">
            <v>4</v>
          </cell>
          <cell r="H9">
            <v>35</v>
          </cell>
          <cell r="I9">
            <v>0.94</v>
          </cell>
        </row>
        <row r="10">
          <cell r="A10" t="str">
            <v>N4S1</v>
          </cell>
          <cell r="B10" t="str">
            <v>Bahía de línea - configuración barra sencilla - tipo convencional</v>
          </cell>
          <cell r="C10">
            <v>558336000</v>
          </cell>
          <cell r="D10"/>
          <cell r="E10">
            <v>3</v>
          </cell>
          <cell r="F10" t="str">
            <v>Bahías y celdas</v>
          </cell>
          <cell r="G10">
            <v>4</v>
          </cell>
          <cell r="H10">
            <v>35</v>
          </cell>
          <cell r="I10">
            <v>0.94</v>
          </cell>
        </row>
        <row r="11">
          <cell r="A11" t="str">
            <v>N4S2</v>
          </cell>
          <cell r="B11" t="str">
            <v>Bahía de transformador - configuración barra sencilla - tipo convencional</v>
          </cell>
          <cell r="C11">
            <v>518134000</v>
          </cell>
          <cell r="D11"/>
          <cell r="E11">
            <v>3</v>
          </cell>
          <cell r="F11" t="str">
            <v>Bahías y celdas</v>
          </cell>
          <cell r="G11">
            <v>3</v>
          </cell>
          <cell r="H11">
            <v>35</v>
          </cell>
          <cell r="I11">
            <v>0.94</v>
          </cell>
        </row>
        <row r="12">
          <cell r="A12" t="str">
            <v>N4S3</v>
          </cell>
          <cell r="B12" t="str">
            <v>Bahía de línea - configuración barra doble - tipo convencional</v>
          </cell>
          <cell r="C12">
            <v>664890000</v>
          </cell>
          <cell r="D12"/>
          <cell r="E12">
            <v>3</v>
          </cell>
          <cell r="F12" t="str">
            <v>Bahías y celdas</v>
          </cell>
          <cell r="G12">
            <v>4</v>
          </cell>
          <cell r="H12">
            <v>35</v>
          </cell>
          <cell r="I12">
            <v>0.94</v>
          </cell>
        </row>
        <row r="13">
          <cell r="A13" t="str">
            <v>N4S4</v>
          </cell>
          <cell r="B13" t="str">
            <v>Bahía de transformador - configuración barra doble - tipo convencional</v>
          </cell>
          <cell r="C13">
            <v>664523000</v>
          </cell>
          <cell r="D13"/>
          <cell r="E13">
            <v>3</v>
          </cell>
          <cell r="F13" t="str">
            <v>Bahías y celdas</v>
          </cell>
          <cell r="G13">
            <v>3</v>
          </cell>
          <cell r="H13">
            <v>35</v>
          </cell>
          <cell r="I13">
            <v>0.94</v>
          </cell>
        </row>
        <row r="14">
          <cell r="A14" t="str">
            <v>N4S5</v>
          </cell>
          <cell r="B14" t="str">
            <v>Bahía de línea - configuración barra doble con by pass - tipo convencional</v>
          </cell>
          <cell r="C14">
            <v>855350000</v>
          </cell>
          <cell r="D14"/>
          <cell r="E14">
            <v>3</v>
          </cell>
          <cell r="F14" t="str">
            <v>Bahías y celdas</v>
          </cell>
          <cell r="G14">
            <v>4</v>
          </cell>
          <cell r="H14">
            <v>35</v>
          </cell>
          <cell r="I14">
            <v>0.94</v>
          </cell>
        </row>
        <row r="15">
          <cell r="A15" t="str">
            <v>N4S6</v>
          </cell>
          <cell r="B15" t="str">
            <v>Bahía de transformador - configuración barra doble con by pass - tipo convencional</v>
          </cell>
          <cell r="C15">
            <v>851003000</v>
          </cell>
          <cell r="D15"/>
          <cell r="E15">
            <v>3</v>
          </cell>
          <cell r="F15" t="str">
            <v>Bahías y celdas</v>
          </cell>
          <cell r="G15">
            <v>3</v>
          </cell>
          <cell r="H15">
            <v>35</v>
          </cell>
          <cell r="I15">
            <v>0.94</v>
          </cell>
        </row>
        <row r="16">
          <cell r="A16" t="str">
            <v>N4S7</v>
          </cell>
          <cell r="B16" t="str">
            <v>Bahía de línea - configuración barra principal y transferencia - tipo convencional</v>
          </cell>
          <cell r="C16">
            <v>721233000</v>
          </cell>
          <cell r="D16"/>
          <cell r="E16">
            <v>3</v>
          </cell>
          <cell r="F16" t="str">
            <v>Bahías y celdas</v>
          </cell>
          <cell r="G16">
            <v>4</v>
          </cell>
          <cell r="H16">
            <v>35</v>
          </cell>
          <cell r="I16">
            <v>0.94</v>
          </cell>
        </row>
        <row r="17">
          <cell r="A17" t="str">
            <v>N4S8</v>
          </cell>
          <cell r="B17" t="str">
            <v>Bahía de transformador - configuración barra principal y transferencia - tipo convencional</v>
          </cell>
          <cell r="C17">
            <v>684691000</v>
          </cell>
          <cell r="D17"/>
          <cell r="E17">
            <v>3</v>
          </cell>
          <cell r="F17" t="str">
            <v>Bahías y celdas</v>
          </cell>
          <cell r="G17">
            <v>3</v>
          </cell>
          <cell r="H17">
            <v>35</v>
          </cell>
          <cell r="I17">
            <v>0.94</v>
          </cell>
        </row>
        <row r="18">
          <cell r="A18" t="str">
            <v>N4S9</v>
          </cell>
          <cell r="B18" t="str">
            <v>Bahía de línea - configuración interruptor y medio - tipo convencional</v>
          </cell>
          <cell r="C18">
            <v>672186000</v>
          </cell>
          <cell r="D18"/>
          <cell r="E18">
            <v>3</v>
          </cell>
          <cell r="F18" t="str">
            <v>Bahías y celdas</v>
          </cell>
          <cell r="G18">
            <v>4</v>
          </cell>
          <cell r="H18">
            <v>35</v>
          </cell>
          <cell r="I18">
            <v>0.94</v>
          </cell>
        </row>
        <row r="19">
          <cell r="A19" t="str">
            <v>N4S10</v>
          </cell>
          <cell r="B19" t="str">
            <v>Bahía de transformador - configuración interruptor y medio - tipo convencional</v>
          </cell>
          <cell r="C19">
            <v>672043000</v>
          </cell>
          <cell r="D19"/>
          <cell r="E19">
            <v>3</v>
          </cell>
          <cell r="F19" t="str">
            <v>Bahías y celdas</v>
          </cell>
          <cell r="G19">
            <v>3</v>
          </cell>
          <cell r="H19">
            <v>35</v>
          </cell>
          <cell r="I19">
            <v>0.94</v>
          </cell>
        </row>
        <row r="20">
          <cell r="A20" t="str">
            <v>N4S11</v>
          </cell>
          <cell r="B20" t="str">
            <v>Bahía de línea - configuración en anillo - tipo convencional</v>
          </cell>
          <cell r="C20">
            <v>656343000</v>
          </cell>
          <cell r="D20"/>
          <cell r="E20">
            <v>3</v>
          </cell>
          <cell r="F20" t="str">
            <v>Bahías y celdas</v>
          </cell>
          <cell r="G20">
            <v>4</v>
          </cell>
          <cell r="H20">
            <v>35</v>
          </cell>
          <cell r="I20">
            <v>0.94</v>
          </cell>
        </row>
        <row r="21">
          <cell r="A21" t="str">
            <v>N4S12</v>
          </cell>
          <cell r="B21" t="str">
            <v>Bahía de transformador - configuración en anillo - tipo convencional</v>
          </cell>
          <cell r="C21">
            <v>735313000</v>
          </cell>
          <cell r="D21"/>
          <cell r="E21">
            <v>3</v>
          </cell>
          <cell r="F21" t="str">
            <v>Bahías y celdas</v>
          </cell>
          <cell r="G21">
            <v>3</v>
          </cell>
          <cell r="H21">
            <v>35</v>
          </cell>
          <cell r="I21">
            <v>0.94</v>
          </cell>
        </row>
        <row r="22">
          <cell r="A22" t="str">
            <v>N4S13</v>
          </cell>
          <cell r="B22" t="str">
            <v>Bahía de línea - configuración barra sencilla - tipo encapsulada (SF6)</v>
          </cell>
          <cell r="C22">
            <v>1436970000</v>
          </cell>
          <cell r="D22"/>
          <cell r="E22">
            <v>3</v>
          </cell>
          <cell r="F22" t="str">
            <v>Bahías y celdas</v>
          </cell>
          <cell r="G22">
            <v>4</v>
          </cell>
          <cell r="H22">
            <v>35</v>
          </cell>
          <cell r="I22">
            <v>0.94</v>
          </cell>
        </row>
        <row r="23">
          <cell r="A23" t="str">
            <v>N4S14</v>
          </cell>
          <cell r="B23" t="str">
            <v>Bahía de transformador - configuración barra sencilla - tipo encapsulada(SF6)</v>
          </cell>
          <cell r="C23">
            <v>1397135000</v>
          </cell>
          <cell r="D23"/>
          <cell r="E23">
            <v>3</v>
          </cell>
          <cell r="F23" t="str">
            <v>Bahías y celdas</v>
          </cell>
          <cell r="G23">
            <v>3</v>
          </cell>
          <cell r="H23">
            <v>35</v>
          </cell>
          <cell r="I23">
            <v>0.94</v>
          </cell>
        </row>
        <row r="24">
          <cell r="A24" t="str">
            <v>N4S15</v>
          </cell>
          <cell r="B24" t="str">
            <v>Bahía de línea - configuración barra doble - tipo encapsulada (SF6)</v>
          </cell>
          <cell r="C24">
            <v>1438534000</v>
          </cell>
          <cell r="D24"/>
          <cell r="E24">
            <v>3</v>
          </cell>
          <cell r="F24" t="str">
            <v>Bahías y celdas</v>
          </cell>
          <cell r="G24">
            <v>4</v>
          </cell>
          <cell r="H24">
            <v>35</v>
          </cell>
          <cell r="I24">
            <v>0.94</v>
          </cell>
        </row>
        <row r="25">
          <cell r="A25" t="str">
            <v>N4S16</v>
          </cell>
          <cell r="B25" t="str">
            <v>Bahía de transformador - configuración barra doble - tipo encapsulada(SF6)</v>
          </cell>
          <cell r="C25">
            <v>1398699000</v>
          </cell>
          <cell r="D25"/>
          <cell r="E25">
            <v>3</v>
          </cell>
          <cell r="F25" t="str">
            <v>Bahías y celdas</v>
          </cell>
          <cell r="G25">
            <v>3</v>
          </cell>
          <cell r="H25">
            <v>35</v>
          </cell>
          <cell r="I25">
            <v>0.94</v>
          </cell>
        </row>
        <row r="26">
          <cell r="A26" t="str">
            <v>N4S20</v>
          </cell>
          <cell r="B26" t="str">
            <v>Módulo de barraje tipo 1 - configuración barra sencilla - tipo convencional</v>
          </cell>
          <cell r="C26">
            <v>162380000</v>
          </cell>
          <cell r="D26"/>
          <cell r="E26">
            <v>6</v>
          </cell>
          <cell r="F26" t="str">
            <v>Otros activos subestación</v>
          </cell>
          <cell r="G26">
            <v>4</v>
          </cell>
          <cell r="H26">
            <v>45</v>
          </cell>
          <cell r="I26">
            <v>0.94</v>
          </cell>
        </row>
        <row r="27">
          <cell r="A27" t="str">
            <v>N4S21</v>
          </cell>
          <cell r="B27" t="str">
            <v>Módulo de barraje tipo 2 - configuración barra sencilla - tipo convencional</v>
          </cell>
          <cell r="C27">
            <v>212892000</v>
          </cell>
          <cell r="D27"/>
          <cell r="E27">
            <v>6</v>
          </cell>
          <cell r="F27" t="str">
            <v>Otros activos subestación</v>
          </cell>
          <cell r="G27">
            <v>4</v>
          </cell>
          <cell r="H27">
            <v>45</v>
          </cell>
          <cell r="I27">
            <v>0.94</v>
          </cell>
        </row>
        <row r="28">
          <cell r="A28" t="str">
            <v>N4S22</v>
          </cell>
          <cell r="B28" t="str">
            <v>Módulo de barraje tipo 3 - configuración barra sencilla - tipo convencional</v>
          </cell>
          <cell r="C28">
            <v>261839000</v>
          </cell>
          <cell r="D28"/>
          <cell r="E28">
            <v>6</v>
          </cell>
          <cell r="F28" t="str">
            <v>Otros activos subestación</v>
          </cell>
          <cell r="G28">
            <v>4</v>
          </cell>
          <cell r="H28">
            <v>45</v>
          </cell>
          <cell r="I28">
            <v>0.94</v>
          </cell>
        </row>
        <row r="29">
          <cell r="A29" t="str">
            <v>N4S23</v>
          </cell>
          <cell r="B29" t="str">
            <v>Módulo de barraje tipo 4 - configuración barra sencilla - tipo convencional</v>
          </cell>
          <cell r="C29">
            <v>310350000</v>
          </cell>
          <cell r="D29"/>
          <cell r="E29">
            <v>6</v>
          </cell>
          <cell r="F29" t="str">
            <v>Otros activos subestación</v>
          </cell>
          <cell r="G29">
            <v>4</v>
          </cell>
          <cell r="H29">
            <v>45</v>
          </cell>
          <cell r="I29">
            <v>0.94</v>
          </cell>
        </row>
        <row r="30">
          <cell r="A30" t="str">
            <v>N4S24</v>
          </cell>
          <cell r="B30" t="str">
            <v>Módulo de barraje tipo 1 - configuración barra doble - tipo convencional</v>
          </cell>
          <cell r="C30">
            <v>189363000</v>
          </cell>
          <cell r="D30"/>
          <cell r="E30">
            <v>6</v>
          </cell>
          <cell r="F30" t="str">
            <v>Otros activos subestación</v>
          </cell>
          <cell r="G30">
            <v>4</v>
          </cell>
          <cell r="H30">
            <v>45</v>
          </cell>
          <cell r="I30">
            <v>0.94</v>
          </cell>
        </row>
        <row r="31">
          <cell r="A31" t="str">
            <v>N4S25</v>
          </cell>
          <cell r="B31" t="str">
            <v>Módulo de barraje tipo 2 - configuración barra doble - tipo convencional</v>
          </cell>
          <cell r="C31">
            <v>260590000</v>
          </cell>
          <cell r="D31"/>
          <cell r="E31">
            <v>6</v>
          </cell>
          <cell r="F31" t="str">
            <v>Otros activos subestación</v>
          </cell>
          <cell r="G31">
            <v>4</v>
          </cell>
          <cell r="H31">
            <v>45</v>
          </cell>
          <cell r="I31">
            <v>0.94</v>
          </cell>
        </row>
        <row r="32">
          <cell r="A32" t="str">
            <v>N4S26</v>
          </cell>
          <cell r="B32" t="str">
            <v>Módulo de barraje tipo 3 - configuración barra doble - tipo convencional</v>
          </cell>
          <cell r="C32">
            <v>384615000</v>
          </cell>
          <cell r="D32"/>
          <cell r="E32">
            <v>6</v>
          </cell>
          <cell r="F32" t="str">
            <v>Otros activos subestación</v>
          </cell>
          <cell r="G32">
            <v>4</v>
          </cell>
          <cell r="H32">
            <v>45</v>
          </cell>
          <cell r="I32">
            <v>0.94</v>
          </cell>
        </row>
        <row r="33">
          <cell r="A33" t="str">
            <v>N4S27</v>
          </cell>
          <cell r="B33" t="str">
            <v>Módulo de barraje tipo 4 - configuración barra doble - tipo convencional</v>
          </cell>
          <cell r="C33">
            <v>455842000</v>
          </cell>
          <cell r="D33"/>
          <cell r="E33">
            <v>6</v>
          </cell>
          <cell r="F33" t="str">
            <v>Otros activos subestación</v>
          </cell>
          <cell r="G33">
            <v>4</v>
          </cell>
          <cell r="H33">
            <v>45</v>
          </cell>
          <cell r="I33">
            <v>0.94</v>
          </cell>
        </row>
        <row r="34">
          <cell r="A34" t="str">
            <v>N4S28</v>
          </cell>
          <cell r="B34" t="str">
            <v>Módulo de barraje tipo 1 - configuración barra doble con by pass - tipo convencional</v>
          </cell>
          <cell r="C34">
            <v>158075000</v>
          </cell>
          <cell r="D34"/>
          <cell r="E34">
            <v>6</v>
          </cell>
          <cell r="F34" t="str">
            <v>Otros activos subestación</v>
          </cell>
          <cell r="G34">
            <v>4</v>
          </cell>
          <cell r="H34">
            <v>45</v>
          </cell>
          <cell r="I34">
            <v>0.94</v>
          </cell>
        </row>
        <row r="35">
          <cell r="A35" t="str">
            <v>N4S29</v>
          </cell>
          <cell r="B35" t="str">
            <v>Módulo de barraje tipo 2 - configuración barra doble con by pass - tipo convencional</v>
          </cell>
          <cell r="C35">
            <v>229302000</v>
          </cell>
          <cell r="D35"/>
          <cell r="E35">
            <v>6</v>
          </cell>
          <cell r="F35" t="str">
            <v>Otros activos subestación</v>
          </cell>
          <cell r="G35">
            <v>4</v>
          </cell>
          <cell r="H35">
            <v>45</v>
          </cell>
          <cell r="I35">
            <v>0.94</v>
          </cell>
        </row>
        <row r="36">
          <cell r="A36" t="str">
            <v>N4S30</v>
          </cell>
          <cell r="B36" t="str">
            <v>Módulo de barraje tipo 3 - configuración barra doble con by pass - tipo convencional</v>
          </cell>
          <cell r="C36">
            <v>353328000</v>
          </cell>
          <cell r="D36"/>
          <cell r="E36">
            <v>6</v>
          </cell>
          <cell r="F36" t="str">
            <v>Otros activos subestación</v>
          </cell>
          <cell r="G36">
            <v>4</v>
          </cell>
          <cell r="H36">
            <v>45</v>
          </cell>
          <cell r="I36">
            <v>0.94</v>
          </cell>
        </row>
        <row r="37">
          <cell r="A37" t="str">
            <v>N4S31</v>
          </cell>
          <cell r="B37" t="str">
            <v>Módulo de barraje tipo 4 - configuración barra doble con by pass - tipo convencional</v>
          </cell>
          <cell r="C37">
            <v>424555000</v>
          </cell>
          <cell r="D37"/>
          <cell r="E37">
            <v>6</v>
          </cell>
          <cell r="F37" t="str">
            <v>Otros activos subestación</v>
          </cell>
          <cell r="G37">
            <v>4</v>
          </cell>
          <cell r="H37">
            <v>45</v>
          </cell>
          <cell r="I37">
            <v>0.94</v>
          </cell>
        </row>
        <row r="38">
          <cell r="A38" t="str">
            <v>N4S32</v>
          </cell>
          <cell r="B38" t="str">
            <v>Módulo de barraje tipo 1 - configuración barra principal y transferencia - tipo convencional</v>
          </cell>
          <cell r="C38">
            <v>156024000</v>
          </cell>
          <cell r="D38"/>
          <cell r="E38">
            <v>6</v>
          </cell>
          <cell r="F38" t="str">
            <v>Otros activos subestación</v>
          </cell>
          <cell r="G38">
            <v>4</v>
          </cell>
          <cell r="H38">
            <v>45</v>
          </cell>
          <cell r="I38">
            <v>0.94</v>
          </cell>
        </row>
        <row r="39">
          <cell r="A39" t="str">
            <v>N4S33</v>
          </cell>
          <cell r="B39" t="str">
            <v>Módulo de barraje tipo 2 - configuración barra principal y transferencia - tipo convencional</v>
          </cell>
          <cell r="C39">
            <v>224888000</v>
          </cell>
          <cell r="D39"/>
          <cell r="E39">
            <v>6</v>
          </cell>
          <cell r="F39" t="str">
            <v>Otros activos subestación</v>
          </cell>
          <cell r="G39">
            <v>4</v>
          </cell>
          <cell r="H39">
            <v>45</v>
          </cell>
          <cell r="I39">
            <v>0.94</v>
          </cell>
        </row>
        <row r="40">
          <cell r="A40" t="str">
            <v>N4S34</v>
          </cell>
          <cell r="B40" t="str">
            <v>Módulo de barraje tipo 3 - configuración barra principal y transferencia - tipo convencional</v>
          </cell>
          <cell r="C40">
            <v>346551000</v>
          </cell>
          <cell r="D40"/>
          <cell r="E40">
            <v>6</v>
          </cell>
          <cell r="F40" t="str">
            <v>Otros activos subestación</v>
          </cell>
          <cell r="G40">
            <v>4</v>
          </cell>
          <cell r="H40">
            <v>45</v>
          </cell>
          <cell r="I40">
            <v>0.94</v>
          </cell>
        </row>
        <row r="41">
          <cell r="A41" t="str">
            <v>N4S35</v>
          </cell>
          <cell r="B41" t="str">
            <v>Módulo de barraje tipo 4 - configuración barra principal y transferencia - tipo convencional</v>
          </cell>
          <cell r="C41">
            <v>415415000</v>
          </cell>
          <cell r="D41"/>
          <cell r="E41">
            <v>6</v>
          </cell>
          <cell r="F41" t="str">
            <v>Otros activos subestación</v>
          </cell>
          <cell r="G41">
            <v>4</v>
          </cell>
          <cell r="H41">
            <v>45</v>
          </cell>
          <cell r="I41">
            <v>0.94</v>
          </cell>
        </row>
        <row r="42">
          <cell r="A42" t="str">
            <v>N4S36</v>
          </cell>
          <cell r="B42" t="str">
            <v>Módulo de barraje tipo 2 - configuración interruptor y medio - tipo convencional</v>
          </cell>
          <cell r="C42">
            <v>322010000</v>
          </cell>
          <cell r="D42"/>
          <cell r="E42">
            <v>6</v>
          </cell>
          <cell r="F42" t="str">
            <v>Otros activos subestación</v>
          </cell>
          <cell r="G42">
            <v>4</v>
          </cell>
          <cell r="H42">
            <v>45</v>
          </cell>
          <cell r="I42">
            <v>0.94</v>
          </cell>
        </row>
        <row r="43">
          <cell r="A43" t="str">
            <v>N4S37</v>
          </cell>
          <cell r="B43" t="str">
            <v>Módulo de barraje tipo 3 - configuración interruptor y medio - tipo convencional</v>
          </cell>
          <cell r="C43">
            <v>513083000</v>
          </cell>
          <cell r="D43"/>
          <cell r="E43">
            <v>6</v>
          </cell>
          <cell r="F43" t="str">
            <v>Otros activos subestación</v>
          </cell>
          <cell r="G43">
            <v>4</v>
          </cell>
          <cell r="H43">
            <v>45</v>
          </cell>
          <cell r="I43">
            <v>0.94</v>
          </cell>
        </row>
        <row r="44">
          <cell r="A44" t="str">
            <v>N4S38</v>
          </cell>
          <cell r="B44" t="str">
            <v>Módulo de barraje tipo 4 - configuración interruptor y medio - tipo convencional</v>
          </cell>
          <cell r="C44">
            <v>617690000</v>
          </cell>
          <cell r="D44"/>
          <cell r="E44">
            <v>6</v>
          </cell>
          <cell r="F44" t="str">
            <v>Otros activos subestación</v>
          </cell>
          <cell r="G44">
            <v>4</v>
          </cell>
          <cell r="H44">
            <v>45</v>
          </cell>
          <cell r="I44">
            <v>0.94</v>
          </cell>
        </row>
        <row r="45">
          <cell r="A45" t="str">
            <v>N4S41</v>
          </cell>
          <cell r="B45" t="str">
            <v>Módulo común/bahía tipo 1 (1 a 4 bahías) - tipo convencional - cualquier configuración</v>
          </cell>
          <cell r="C45">
            <v>454234000</v>
          </cell>
          <cell r="D45"/>
          <cell r="E45">
            <v>6</v>
          </cell>
          <cell r="F45" t="str">
            <v>Otros activos subestación</v>
          </cell>
          <cell r="G45">
            <v>4</v>
          </cell>
          <cell r="H45">
            <v>45</v>
          </cell>
          <cell r="I45">
            <v>0.94</v>
          </cell>
        </row>
        <row r="46">
          <cell r="A46" t="str">
            <v>N4S42</v>
          </cell>
          <cell r="B46" t="str">
            <v>Módulo común/bahía tipo 2 (5 a 8 bahías) - tipo convencional - cualquier configuración</v>
          </cell>
          <cell r="C46">
            <v>367265000</v>
          </cell>
          <cell r="D46"/>
          <cell r="E46">
            <v>6</v>
          </cell>
          <cell r="F46" t="str">
            <v>Otros activos subestación</v>
          </cell>
          <cell r="G46">
            <v>4</v>
          </cell>
          <cell r="H46">
            <v>45</v>
          </cell>
          <cell r="I46">
            <v>0.94</v>
          </cell>
        </row>
        <row r="47">
          <cell r="A47" t="str">
            <v>N4S43</v>
          </cell>
          <cell r="B47" t="str">
            <v>Módulo común/bahía tipo 3 (9 a 12 bahías) - tipo convencional - cualquier configuración</v>
          </cell>
          <cell r="C47">
            <v>330559000</v>
          </cell>
          <cell r="D47"/>
          <cell r="E47">
            <v>6</v>
          </cell>
          <cell r="F47" t="str">
            <v>Otros activos subestación</v>
          </cell>
          <cell r="G47">
            <v>4</v>
          </cell>
          <cell r="H47">
            <v>45</v>
          </cell>
          <cell r="I47">
            <v>0.94</v>
          </cell>
        </row>
        <row r="48">
          <cell r="A48" t="str">
            <v>N4S44</v>
          </cell>
          <cell r="B48" t="str">
            <v>Módulo común/bahía tipo 4 (más de 12 bahías) - tipo convencional - cualquier configuración</v>
          </cell>
          <cell r="C48">
            <v>312251000</v>
          </cell>
          <cell r="D48"/>
          <cell r="E48">
            <v>6</v>
          </cell>
          <cell r="F48" t="str">
            <v>Otros activos subestación</v>
          </cell>
          <cell r="G48">
            <v>4</v>
          </cell>
          <cell r="H48">
            <v>45</v>
          </cell>
          <cell r="I48">
            <v>0.94</v>
          </cell>
        </row>
        <row r="49">
          <cell r="A49" t="str">
            <v>N4S46</v>
          </cell>
          <cell r="B49" t="str">
            <v>Campo móvil encapsulado nivel 4</v>
          </cell>
          <cell r="C49">
            <v>2414575000</v>
          </cell>
          <cell r="D49"/>
          <cell r="E49">
            <v>6</v>
          </cell>
          <cell r="F49" t="str">
            <v>Otros activos subestación</v>
          </cell>
          <cell r="G49">
            <v>4</v>
          </cell>
          <cell r="H49">
            <v>45</v>
          </cell>
          <cell r="I49">
            <v>0.94</v>
          </cell>
        </row>
        <row r="50">
          <cell r="A50" t="str">
            <v>N4S47</v>
          </cell>
          <cell r="B50" t="str">
            <v>Bahía de maniobra - (seccionamiento de barras sin interruptor) - tipo convencional</v>
          </cell>
          <cell r="C50">
            <v>264443000</v>
          </cell>
          <cell r="D50"/>
          <cell r="E50">
            <v>3</v>
          </cell>
          <cell r="F50" t="str">
            <v>Bahías y celdas</v>
          </cell>
          <cell r="G50">
            <v>4</v>
          </cell>
          <cell r="H50">
            <v>35</v>
          </cell>
          <cell r="I50">
            <v>0.94</v>
          </cell>
        </row>
        <row r="51">
          <cell r="A51" t="str">
            <v>N4S49</v>
          </cell>
          <cell r="B51" t="str">
            <v>Bahía de línea - configuración barra doble con seccionador de transferencia - tipo convencional</v>
          </cell>
          <cell r="C51">
            <v>863661000</v>
          </cell>
          <cell r="D51"/>
          <cell r="E51">
            <v>3</v>
          </cell>
          <cell r="F51" t="str">
            <v>Bahías y celdas</v>
          </cell>
          <cell r="G51">
            <v>4</v>
          </cell>
          <cell r="H51">
            <v>35</v>
          </cell>
          <cell r="I51">
            <v>0.94</v>
          </cell>
        </row>
        <row r="52">
          <cell r="A52" t="str">
            <v>N4S50</v>
          </cell>
          <cell r="B52" t="str">
            <v>Bahía de transformador - configuración barra doble con seccionador de transferencia - tipo convencional</v>
          </cell>
          <cell r="C52">
            <v>862733000</v>
          </cell>
          <cell r="D52"/>
          <cell r="E52">
            <v>3</v>
          </cell>
          <cell r="F52" t="str">
            <v>Bahías y celdas</v>
          </cell>
          <cell r="G52">
            <v>3</v>
          </cell>
          <cell r="H52">
            <v>35</v>
          </cell>
          <cell r="I52">
            <v>0.94</v>
          </cell>
        </row>
        <row r="53">
          <cell r="A53" t="str">
            <v>N4S51</v>
          </cell>
          <cell r="B53" t="str">
            <v>Corte central configuración interruptor y medio - tipo convencional</v>
          </cell>
          <cell r="C53">
            <v>476737000</v>
          </cell>
          <cell r="D53"/>
          <cell r="E53">
            <v>3</v>
          </cell>
          <cell r="F53" t="str">
            <v>Bahías y celdas</v>
          </cell>
          <cell r="G53">
            <v>4</v>
          </cell>
          <cell r="H53">
            <v>35</v>
          </cell>
          <cell r="I53">
            <v>0.94</v>
          </cell>
        </row>
        <row r="54">
          <cell r="A54" t="str">
            <v>N4S52</v>
          </cell>
          <cell r="B54" t="str">
            <v>Bahía de transferencia configuración barra principal y transferencia - tipo convencional</v>
          </cell>
          <cell r="C54">
            <v>353487000</v>
          </cell>
          <cell r="D54"/>
          <cell r="E54">
            <v>3</v>
          </cell>
          <cell r="F54" t="str">
            <v>Bahías y celdas</v>
          </cell>
          <cell r="G54">
            <v>4</v>
          </cell>
          <cell r="H54">
            <v>35</v>
          </cell>
          <cell r="I54">
            <v>0.94</v>
          </cell>
        </row>
        <row r="55">
          <cell r="A55" t="str">
            <v>N4S53</v>
          </cell>
          <cell r="B55" t="str">
            <v>Bahía de acople configuraciones con doble barra</v>
          </cell>
          <cell r="C55">
            <v>515435000</v>
          </cell>
          <cell r="D55"/>
          <cell r="E55">
            <v>3</v>
          </cell>
          <cell r="F55" t="str">
            <v>Bahías y celdas</v>
          </cell>
          <cell r="G55">
            <v>4</v>
          </cell>
          <cell r="H55">
            <v>35</v>
          </cell>
          <cell r="I55">
            <v>0.94</v>
          </cell>
        </row>
        <row r="56">
          <cell r="A56" t="str">
            <v>N4S54</v>
          </cell>
          <cell r="B56" t="str">
            <v>Bahía de seccionamiento configuraciones barra sencilla</v>
          </cell>
          <cell r="C56">
            <v>353145000</v>
          </cell>
          <cell r="D56"/>
          <cell r="E56">
            <v>3</v>
          </cell>
          <cell r="F56" t="str">
            <v>Bahías y celdas</v>
          </cell>
          <cell r="G56">
            <v>4</v>
          </cell>
          <cell r="H56">
            <v>35</v>
          </cell>
          <cell r="I56">
            <v>0.94</v>
          </cell>
        </row>
        <row r="57">
          <cell r="A57" t="str">
            <v>N4S55</v>
          </cell>
          <cell r="B57" t="str">
            <v>Bahía de seccionamiento configuraciones con doble barra</v>
          </cell>
          <cell r="C57">
            <v>633337000</v>
          </cell>
          <cell r="D57"/>
          <cell r="E57">
            <v>3</v>
          </cell>
          <cell r="F57" t="str">
            <v>Bahías y celdas</v>
          </cell>
          <cell r="G57">
            <v>4</v>
          </cell>
          <cell r="H57">
            <v>35</v>
          </cell>
          <cell r="I57">
            <v>0.94</v>
          </cell>
        </row>
        <row r="58">
          <cell r="A58" t="str">
            <v>N4S56</v>
          </cell>
          <cell r="B58" t="str">
            <v>Bahía de maniobra - tipo encapsulada (SF6)</v>
          </cell>
          <cell r="C58">
            <v>1132458000</v>
          </cell>
          <cell r="D58"/>
          <cell r="E58">
            <v>3</v>
          </cell>
          <cell r="F58" t="str">
            <v>Bahías y celdas</v>
          </cell>
          <cell r="G58">
            <v>4</v>
          </cell>
          <cell r="H58">
            <v>35</v>
          </cell>
          <cell r="I58">
            <v>0.94</v>
          </cell>
        </row>
        <row r="59">
          <cell r="A59" t="str">
            <v>N4S57</v>
          </cell>
          <cell r="B59" t="str">
            <v>Módulo de barraje tipo 1 - configuración barra doble con seccionador de transferencia - tipo convencional</v>
          </cell>
          <cell r="C59">
            <v>88373000</v>
          </cell>
          <cell r="D59"/>
          <cell r="E59">
            <v>6</v>
          </cell>
          <cell r="F59" t="str">
            <v>Otros activos subestación</v>
          </cell>
          <cell r="G59">
            <v>4</v>
          </cell>
          <cell r="H59">
            <v>45</v>
          </cell>
          <cell r="I59">
            <v>0.94</v>
          </cell>
        </row>
        <row r="60">
          <cell r="A60" t="str">
            <v>N4S58</v>
          </cell>
          <cell r="B60" t="str">
            <v>Módulo de barraje tipo 2 - configuración barra doble con seccionador de transferencia - tipo convencional</v>
          </cell>
          <cell r="C60">
            <v>126219000</v>
          </cell>
          <cell r="D60"/>
          <cell r="E60">
            <v>6</v>
          </cell>
          <cell r="F60" t="str">
            <v>Otros activos subestación</v>
          </cell>
          <cell r="G60">
            <v>4</v>
          </cell>
          <cell r="H60">
            <v>45</v>
          </cell>
          <cell r="I60">
            <v>0.94</v>
          </cell>
        </row>
        <row r="61">
          <cell r="A61" t="str">
            <v>N4S59</v>
          </cell>
          <cell r="B61" t="str">
            <v>Módulo de barraje tipo 3 - configuración barra doble con seccionador de transferencia - tipo convencional</v>
          </cell>
          <cell r="C61">
            <v>183482000</v>
          </cell>
          <cell r="D61"/>
          <cell r="E61">
            <v>6</v>
          </cell>
          <cell r="F61" t="str">
            <v>Otros activos subestación</v>
          </cell>
          <cell r="G61">
            <v>4</v>
          </cell>
          <cell r="H61">
            <v>45</v>
          </cell>
          <cell r="I61">
            <v>0.94</v>
          </cell>
        </row>
        <row r="62">
          <cell r="A62" t="str">
            <v>N4S60</v>
          </cell>
          <cell r="B62" t="str">
            <v>Módulo de barraje tipo 4 - configuración barra doble con seccionador de transferencia - tipo convencional</v>
          </cell>
          <cell r="C62">
            <v>221328000</v>
          </cell>
          <cell r="D62"/>
          <cell r="E62">
            <v>6</v>
          </cell>
          <cell r="F62" t="str">
            <v>Otros activos subestación</v>
          </cell>
          <cell r="G62">
            <v>4</v>
          </cell>
          <cell r="H62">
            <v>45</v>
          </cell>
          <cell r="I62">
            <v>0.94</v>
          </cell>
        </row>
        <row r="63">
          <cell r="A63" t="str">
            <v>N4S61</v>
          </cell>
          <cell r="B63" t="str">
            <v>Módulo común/bahía tipo 1 (1 a 4 bahías) - tipo encapsulada - cualquier configuración</v>
          </cell>
          <cell r="C63">
            <v>277655000</v>
          </cell>
          <cell r="D63"/>
          <cell r="E63">
            <v>6</v>
          </cell>
          <cell r="F63" t="str">
            <v>Otros activos subestación</v>
          </cell>
          <cell r="G63">
            <v>4</v>
          </cell>
          <cell r="H63">
            <v>45</v>
          </cell>
          <cell r="I63">
            <v>0.94</v>
          </cell>
        </row>
        <row r="64">
          <cell r="A64" t="str">
            <v>N4S62</v>
          </cell>
          <cell r="B64" t="str">
            <v>Módulo común/bahía tipo 2 (5 a 8 bahías) - tipo encapsulada - cualquier configuración</v>
          </cell>
          <cell r="C64">
            <v>226001000</v>
          </cell>
          <cell r="D64"/>
          <cell r="E64">
            <v>6</v>
          </cell>
          <cell r="F64" t="str">
            <v>Otros activos subestación</v>
          </cell>
          <cell r="G64">
            <v>4</v>
          </cell>
          <cell r="H64">
            <v>45</v>
          </cell>
          <cell r="I64">
            <v>0.94</v>
          </cell>
        </row>
        <row r="65">
          <cell r="A65" t="str">
            <v>N4S63</v>
          </cell>
          <cell r="B65" t="str">
            <v>Módulo común/bahía tipo 3 (9 a 12 bahías) - tipo encapsulada - cualquier configuración</v>
          </cell>
          <cell r="C65">
            <v>204992000</v>
          </cell>
          <cell r="D65"/>
          <cell r="E65">
            <v>6</v>
          </cell>
          <cell r="F65" t="str">
            <v>Otros activos subestación</v>
          </cell>
          <cell r="G65">
            <v>4</v>
          </cell>
          <cell r="H65">
            <v>45</v>
          </cell>
          <cell r="I65">
            <v>0.94</v>
          </cell>
        </row>
        <row r="66">
          <cell r="A66" t="str">
            <v>N4S64</v>
          </cell>
          <cell r="B66" t="str">
            <v>Módulo común/bahía tipo 4 (más de 12 bahías) - tipo encapsulada - cualquier configuración</v>
          </cell>
          <cell r="C66">
            <v>196343000</v>
          </cell>
          <cell r="D66"/>
          <cell r="E66">
            <v>6</v>
          </cell>
          <cell r="F66" t="str">
            <v>Otros activos subestación</v>
          </cell>
          <cell r="G66">
            <v>4</v>
          </cell>
          <cell r="H66">
            <v>45</v>
          </cell>
          <cell r="I66">
            <v>0.94</v>
          </cell>
        </row>
        <row r="67">
          <cell r="A67" t="str">
            <v>N4S65</v>
          </cell>
          <cell r="B67" t="str">
            <v>Bahía de compensación paralela en línea fija - cualquier configuración - tipo convencional</v>
          </cell>
          <cell r="C67">
            <v>737026000</v>
          </cell>
          <cell r="D67"/>
          <cell r="E67">
            <v>3</v>
          </cell>
          <cell r="F67" t="str">
            <v>Bahías y celdas</v>
          </cell>
          <cell r="G67">
            <v>4</v>
          </cell>
          <cell r="H67">
            <v>35</v>
          </cell>
          <cell r="I67">
            <v>0.94</v>
          </cell>
        </row>
        <row r="68">
          <cell r="A68" t="str">
            <v>N4S66</v>
          </cell>
          <cell r="B68" t="str">
            <v>Bahía de compensación paralela en línea maniobrable - cualquier configuración - tipo convencional</v>
          </cell>
          <cell r="C68">
            <v>723034000</v>
          </cell>
          <cell r="D68"/>
          <cell r="E68">
            <v>3</v>
          </cell>
          <cell r="F68" t="str">
            <v>Bahías y celdas</v>
          </cell>
          <cell r="G68">
            <v>4</v>
          </cell>
          <cell r="H68">
            <v>35</v>
          </cell>
          <cell r="I68">
            <v>0.94</v>
          </cell>
        </row>
        <row r="69">
          <cell r="A69" t="str">
            <v>N3S1</v>
          </cell>
          <cell r="B69" t="str">
            <v>Bahía de línea - configuración barra sencilla -tipo convencional</v>
          </cell>
          <cell r="C69">
            <v>261078000</v>
          </cell>
          <cell r="D69"/>
          <cell r="E69">
            <v>3</v>
          </cell>
          <cell r="F69" t="str">
            <v>Bahías y celdas</v>
          </cell>
          <cell r="G69">
            <v>3</v>
          </cell>
          <cell r="H69">
            <v>35</v>
          </cell>
          <cell r="I69">
            <v>0.94</v>
          </cell>
        </row>
        <row r="70">
          <cell r="A70" t="str">
            <v>N3S2</v>
          </cell>
          <cell r="B70" t="str">
            <v>Bahía de transformador - configuración barra sencilla - tipo convencional</v>
          </cell>
          <cell r="C70">
            <v>241884000</v>
          </cell>
          <cell r="D70"/>
          <cell r="E70">
            <v>3</v>
          </cell>
          <cell r="F70" t="str">
            <v>Bahías y celdas</v>
          </cell>
          <cell r="G70">
            <v>2</v>
          </cell>
          <cell r="H70">
            <v>35</v>
          </cell>
          <cell r="I70">
            <v>0.94</v>
          </cell>
        </row>
        <row r="71">
          <cell r="A71" t="str">
            <v>N3S3</v>
          </cell>
          <cell r="B71" t="str">
            <v>Bahía de línea - configuración barra doble - tipo convencional</v>
          </cell>
          <cell r="C71">
            <v>317642000</v>
          </cell>
          <cell r="D71"/>
          <cell r="E71">
            <v>3</v>
          </cell>
          <cell r="F71" t="str">
            <v>Bahías y celdas</v>
          </cell>
          <cell r="G71">
            <v>3</v>
          </cell>
          <cell r="H71">
            <v>35</v>
          </cell>
          <cell r="I71">
            <v>0.94</v>
          </cell>
        </row>
        <row r="72">
          <cell r="A72" t="str">
            <v>N3S4</v>
          </cell>
          <cell r="B72" t="str">
            <v>Bahía de transformador - configuración barra doble - tipo convencional</v>
          </cell>
          <cell r="C72">
            <v>317515000</v>
          </cell>
          <cell r="D72"/>
          <cell r="E72">
            <v>3</v>
          </cell>
          <cell r="F72" t="str">
            <v>Bahías y celdas</v>
          </cell>
          <cell r="G72">
            <v>2</v>
          </cell>
          <cell r="H72">
            <v>35</v>
          </cell>
          <cell r="I72">
            <v>0.94</v>
          </cell>
        </row>
        <row r="73">
          <cell r="A73" t="str">
            <v>N3S5</v>
          </cell>
          <cell r="B73" t="str">
            <v>Bahía de línea - configuración barra principal y transferencia - tipo convencional</v>
          </cell>
          <cell r="C73">
            <v>320391000</v>
          </cell>
          <cell r="D73"/>
          <cell r="E73">
            <v>3</v>
          </cell>
          <cell r="F73" t="str">
            <v>Bahías y celdas</v>
          </cell>
          <cell r="G73">
            <v>3</v>
          </cell>
          <cell r="H73">
            <v>35</v>
          </cell>
          <cell r="I73">
            <v>0.94</v>
          </cell>
        </row>
        <row r="74">
          <cell r="A74" t="str">
            <v>N3S6</v>
          </cell>
          <cell r="B74" t="str">
            <v>Bahía de transformador - configuración barra principal y transferencia - tipo convencional</v>
          </cell>
          <cell r="C74">
            <v>291389000</v>
          </cell>
          <cell r="D74"/>
          <cell r="E74">
            <v>3</v>
          </cell>
          <cell r="F74" t="str">
            <v>Bahías y celdas</v>
          </cell>
          <cell r="G74">
            <v>2</v>
          </cell>
          <cell r="H74">
            <v>35</v>
          </cell>
          <cell r="I74">
            <v>0.94</v>
          </cell>
        </row>
        <row r="75">
          <cell r="A75" t="str">
            <v>N3S7</v>
          </cell>
          <cell r="B75" t="str">
            <v>Bahía de línea - configuración barra sencilla - tipo encapsulada (SF6)</v>
          </cell>
          <cell r="C75">
            <v>614746000</v>
          </cell>
          <cell r="D75"/>
          <cell r="E75">
            <v>3</v>
          </cell>
          <cell r="F75" t="str">
            <v>Bahías y celdas</v>
          </cell>
          <cell r="G75">
            <v>3</v>
          </cell>
          <cell r="H75">
            <v>35</v>
          </cell>
          <cell r="I75">
            <v>0.94</v>
          </cell>
        </row>
        <row r="76">
          <cell r="A76" t="str">
            <v>N3S8</v>
          </cell>
          <cell r="B76" t="str">
            <v>Bahía de transformador - configuración barra sencilla - tipo encapsulada (SF6)</v>
          </cell>
          <cell r="C76">
            <v>586610000</v>
          </cell>
          <cell r="D76"/>
          <cell r="E76">
            <v>3</v>
          </cell>
          <cell r="F76" t="str">
            <v>Bahías y celdas</v>
          </cell>
          <cell r="G76">
            <v>2</v>
          </cell>
          <cell r="H76">
            <v>35</v>
          </cell>
          <cell r="I76">
            <v>0.94</v>
          </cell>
        </row>
        <row r="77">
          <cell r="A77" t="str">
            <v>N3S9</v>
          </cell>
          <cell r="B77" t="str">
            <v>Bahía de línea - configuración barra doble - tipo encapsulada (SF6)</v>
          </cell>
          <cell r="C77">
            <v>614746000</v>
          </cell>
          <cell r="D77"/>
          <cell r="E77">
            <v>3</v>
          </cell>
          <cell r="F77" t="str">
            <v>Bahías y celdas</v>
          </cell>
          <cell r="G77">
            <v>3</v>
          </cell>
          <cell r="H77">
            <v>35</v>
          </cell>
          <cell r="I77">
            <v>0.94</v>
          </cell>
        </row>
        <row r="78">
          <cell r="A78" t="str">
            <v>N3S10</v>
          </cell>
          <cell r="B78" t="str">
            <v>Bahía de transformador - configuración barra doble - tipo encapsulada (SF6)</v>
          </cell>
          <cell r="C78">
            <v>586610000</v>
          </cell>
          <cell r="D78"/>
          <cell r="E78">
            <v>3</v>
          </cell>
          <cell r="F78" t="str">
            <v>Bahías y celdas</v>
          </cell>
          <cell r="G78">
            <v>2</v>
          </cell>
          <cell r="H78">
            <v>35</v>
          </cell>
          <cell r="I78">
            <v>0.94</v>
          </cell>
        </row>
        <row r="79">
          <cell r="A79" t="str">
            <v>N3S11</v>
          </cell>
          <cell r="B79" t="str">
            <v>Celda de llegada o salida - subestación tipo interior-aire</v>
          </cell>
          <cell r="C79">
            <v>260919000</v>
          </cell>
          <cell r="D79"/>
          <cell r="E79">
            <v>3</v>
          </cell>
          <cell r="F79" t="str">
            <v>Bahías y celdas</v>
          </cell>
          <cell r="G79">
            <v>3</v>
          </cell>
          <cell r="H79">
            <v>35</v>
          </cell>
          <cell r="I79">
            <v>0.94</v>
          </cell>
        </row>
        <row r="80">
          <cell r="A80" t="str">
            <v>N3S13</v>
          </cell>
          <cell r="B80" t="str">
            <v>Bahía de llegada o salida  - subestación convencional reducida</v>
          </cell>
          <cell r="C80">
            <v>129375000</v>
          </cell>
          <cell r="D80"/>
          <cell r="E80">
            <v>3</v>
          </cell>
          <cell r="F80" t="str">
            <v>Bahías y celdas</v>
          </cell>
          <cell r="G80">
            <v>3</v>
          </cell>
          <cell r="H80">
            <v>35</v>
          </cell>
          <cell r="I80">
            <v>0.94</v>
          </cell>
        </row>
        <row r="81">
          <cell r="A81" t="str">
            <v>N3S17</v>
          </cell>
          <cell r="B81" t="str">
            <v>Bahía de llegada o salida - subestación reducida o rural</v>
          </cell>
          <cell r="C81">
            <v>23990000</v>
          </cell>
          <cell r="D81"/>
          <cell r="E81">
            <v>3</v>
          </cell>
          <cell r="F81" t="str">
            <v>Bahías y celdas</v>
          </cell>
          <cell r="G81">
            <v>3</v>
          </cell>
          <cell r="H81">
            <v>35</v>
          </cell>
          <cell r="I81">
            <v>0.94</v>
          </cell>
        </row>
        <row r="82">
          <cell r="A82" t="str">
            <v>N3S19</v>
          </cell>
          <cell r="B82" t="str">
            <v>Bahía de acople - tipo convencional</v>
          </cell>
          <cell r="C82">
            <v>221101000</v>
          </cell>
          <cell r="D82"/>
          <cell r="E82">
            <v>3</v>
          </cell>
          <cell r="F82" t="str">
            <v>Bahías y celdas</v>
          </cell>
          <cell r="G82">
            <v>3</v>
          </cell>
          <cell r="H82">
            <v>35</v>
          </cell>
          <cell r="I82">
            <v>0.94</v>
          </cell>
        </row>
        <row r="83">
          <cell r="A83" t="str">
            <v>N3S20</v>
          </cell>
          <cell r="B83" t="str">
            <v>Bahía de acople - tipo encapsulada (SF6)</v>
          </cell>
          <cell r="C83">
            <v>479473000</v>
          </cell>
          <cell r="D83"/>
          <cell r="E83">
            <v>3</v>
          </cell>
          <cell r="F83" t="str">
            <v>Bahías y celdas</v>
          </cell>
          <cell r="G83">
            <v>3</v>
          </cell>
          <cell r="H83">
            <v>35</v>
          </cell>
          <cell r="I83">
            <v>0.94</v>
          </cell>
        </row>
        <row r="84">
          <cell r="A84" t="str">
            <v>N3S24</v>
          </cell>
          <cell r="B84" t="str">
            <v xml:space="preserve">Módulo de barraje - barra sencilla - tipo convencional - tipo 1 </v>
          </cell>
          <cell r="C84">
            <v>56580000</v>
          </cell>
          <cell r="D84"/>
          <cell r="E84">
            <v>6</v>
          </cell>
          <cell r="F84" t="str">
            <v>Otros activos subestación</v>
          </cell>
          <cell r="G84">
            <v>3</v>
          </cell>
          <cell r="H84">
            <v>45</v>
          </cell>
          <cell r="I84">
            <v>0.94</v>
          </cell>
        </row>
        <row r="85">
          <cell r="A85" t="str">
            <v>N3S25</v>
          </cell>
          <cell r="B85" t="str">
            <v xml:space="preserve">Módulo de barraje - barra sencilla - tipo convencional - tipo 2 </v>
          </cell>
          <cell r="C85">
            <v>80313000</v>
          </cell>
          <cell r="D85"/>
          <cell r="E85">
            <v>6</v>
          </cell>
          <cell r="F85" t="str">
            <v>Otros activos subestación</v>
          </cell>
          <cell r="G85">
            <v>3</v>
          </cell>
          <cell r="H85">
            <v>45</v>
          </cell>
          <cell r="I85">
            <v>0.94</v>
          </cell>
        </row>
        <row r="86">
          <cell r="A86" t="str">
            <v>N3S26</v>
          </cell>
          <cell r="B86" t="str">
            <v xml:space="preserve">Módulo de barraje - barra sencilla - tipo convencional - tipo 3 </v>
          </cell>
          <cell r="C86">
            <v>80369000</v>
          </cell>
          <cell r="D86"/>
          <cell r="E86">
            <v>6</v>
          </cell>
          <cell r="F86" t="str">
            <v>Otros activos subestación</v>
          </cell>
          <cell r="G86">
            <v>3</v>
          </cell>
          <cell r="H86">
            <v>45</v>
          </cell>
          <cell r="I86">
            <v>0.94</v>
          </cell>
        </row>
        <row r="87">
          <cell r="A87" t="str">
            <v>N3S27</v>
          </cell>
          <cell r="B87" t="str">
            <v>Módulo de barraje - barra doble - tipo 1</v>
          </cell>
          <cell r="C87">
            <v>63204000</v>
          </cell>
          <cell r="D87"/>
          <cell r="E87">
            <v>6</v>
          </cell>
          <cell r="F87" t="str">
            <v>Otros activos subestación</v>
          </cell>
          <cell r="G87">
            <v>3</v>
          </cell>
          <cell r="H87">
            <v>45</v>
          </cell>
          <cell r="I87">
            <v>0.94</v>
          </cell>
        </row>
        <row r="88">
          <cell r="A88" t="str">
            <v>N3S28</v>
          </cell>
          <cell r="B88" t="str">
            <v>Módulo de barraje - barra doble - tipo 2</v>
          </cell>
          <cell r="C88">
            <v>118990000</v>
          </cell>
          <cell r="D88"/>
          <cell r="E88">
            <v>6</v>
          </cell>
          <cell r="F88" t="str">
            <v>Otros activos subestación</v>
          </cell>
          <cell r="G88">
            <v>3</v>
          </cell>
          <cell r="H88">
            <v>45</v>
          </cell>
          <cell r="I88">
            <v>0.94</v>
          </cell>
        </row>
        <row r="89">
          <cell r="A89" t="str">
            <v>N3S29</v>
          </cell>
          <cell r="B89" t="str">
            <v>Módulo de barraje - barra doble - tipo 3</v>
          </cell>
          <cell r="C89">
            <v>146938000</v>
          </cell>
          <cell r="D89"/>
          <cell r="E89">
            <v>6</v>
          </cell>
          <cell r="F89" t="str">
            <v>Otros activos subestación</v>
          </cell>
          <cell r="G89">
            <v>3</v>
          </cell>
          <cell r="H89">
            <v>45</v>
          </cell>
          <cell r="I89">
            <v>0.94</v>
          </cell>
        </row>
        <row r="90">
          <cell r="A90" t="str">
            <v>N3S30</v>
          </cell>
          <cell r="B90" t="str">
            <v>Módulo de barraje - barra principal y transferencia - tipo convencional - tipo 1</v>
          </cell>
          <cell r="C90">
            <v>63204000</v>
          </cell>
          <cell r="D90"/>
          <cell r="E90">
            <v>6</v>
          </cell>
          <cell r="F90" t="str">
            <v>Otros activos subestación</v>
          </cell>
          <cell r="G90">
            <v>3</v>
          </cell>
          <cell r="H90">
            <v>45</v>
          </cell>
          <cell r="I90">
            <v>0.94</v>
          </cell>
        </row>
        <row r="91">
          <cell r="A91" t="str">
            <v>N3S31</v>
          </cell>
          <cell r="B91" t="str">
            <v>Módulo de barraje - barra principal y transferencia - tipo convencional - tipo 2</v>
          </cell>
          <cell r="C91">
            <v>118990000</v>
          </cell>
          <cell r="D91"/>
          <cell r="E91">
            <v>6</v>
          </cell>
          <cell r="F91" t="str">
            <v>Otros activos subestación</v>
          </cell>
          <cell r="G91">
            <v>3</v>
          </cell>
          <cell r="H91">
            <v>45</v>
          </cell>
          <cell r="I91">
            <v>0.94</v>
          </cell>
        </row>
        <row r="92">
          <cell r="A92" t="str">
            <v>N3S32</v>
          </cell>
          <cell r="B92" t="str">
            <v>Módulo de barraje - barra principal y transferencia - tipo convencional - tipo 3</v>
          </cell>
          <cell r="C92">
            <v>146938000</v>
          </cell>
          <cell r="D92"/>
          <cell r="E92">
            <v>6</v>
          </cell>
          <cell r="F92" t="str">
            <v>Otros activos subestación</v>
          </cell>
          <cell r="G92">
            <v>3</v>
          </cell>
          <cell r="H92">
            <v>45</v>
          </cell>
          <cell r="I92">
            <v>0.94</v>
          </cell>
        </row>
        <row r="93">
          <cell r="A93" t="str">
            <v>N3S34</v>
          </cell>
          <cell r="B93" t="str">
            <v>Módulo común/bahía - tipo 1 (1 a 3 bahías) tipo convencional o encapsulada exterior</v>
          </cell>
          <cell r="C93">
            <v>113423000</v>
          </cell>
          <cell r="D93"/>
          <cell r="E93">
            <v>6</v>
          </cell>
          <cell r="F93" t="str">
            <v>Otros activos subestación</v>
          </cell>
          <cell r="G93">
            <v>3</v>
          </cell>
          <cell r="H93">
            <v>45</v>
          </cell>
          <cell r="I93">
            <v>0.94</v>
          </cell>
        </row>
        <row r="94">
          <cell r="A94" t="str">
            <v>N3S35</v>
          </cell>
          <cell r="B94" t="str">
            <v>Módulo común/bahía - tipo 2 (4 a 6 bahías) tipo convencional o encapsulada exterior</v>
          </cell>
          <cell r="C94">
            <v>87758000</v>
          </cell>
          <cell r="D94"/>
          <cell r="E94">
            <v>6</v>
          </cell>
          <cell r="F94" t="str">
            <v>Otros activos subestación</v>
          </cell>
          <cell r="G94">
            <v>3</v>
          </cell>
          <cell r="H94">
            <v>45</v>
          </cell>
          <cell r="I94">
            <v>0.94</v>
          </cell>
        </row>
        <row r="95">
          <cell r="A95" t="str">
            <v>N3S36</v>
          </cell>
          <cell r="B95" t="str">
            <v>Módulo común/bahía - tipo 3 (más de  6 bahías) tipo convencional o encapsulada exterior</v>
          </cell>
          <cell r="C95">
            <v>85925000</v>
          </cell>
          <cell r="D95"/>
          <cell r="E95">
            <v>6</v>
          </cell>
          <cell r="F95" t="str">
            <v>Otros activos subestación</v>
          </cell>
          <cell r="G95">
            <v>3</v>
          </cell>
          <cell r="H95">
            <v>45</v>
          </cell>
          <cell r="I95">
            <v>0.94</v>
          </cell>
        </row>
        <row r="96">
          <cell r="A96" t="str">
            <v>N3S37</v>
          </cell>
          <cell r="B96" t="str">
            <v>Módulo común/bahía - tipo 4 - tipo interior</v>
          </cell>
          <cell r="C96">
            <v>41345000</v>
          </cell>
          <cell r="D96"/>
          <cell r="E96">
            <v>6</v>
          </cell>
          <cell r="F96" t="str">
            <v>Otros activos subestación</v>
          </cell>
          <cell r="G96">
            <v>3</v>
          </cell>
          <cell r="H96">
            <v>45</v>
          </cell>
          <cell r="I96">
            <v>0.94</v>
          </cell>
        </row>
        <row r="97">
          <cell r="A97" t="str">
            <v>N3S39</v>
          </cell>
          <cell r="B97" t="str">
            <v>Subestación móvil 30 MVA</v>
          </cell>
          <cell r="C97">
            <v>2981523000</v>
          </cell>
          <cell r="D97"/>
          <cell r="E97">
            <v>3</v>
          </cell>
          <cell r="F97" t="str">
            <v>Bahías y celdas</v>
          </cell>
          <cell r="G97">
            <v>3</v>
          </cell>
          <cell r="H97">
            <v>35</v>
          </cell>
          <cell r="I97">
            <v>0.94</v>
          </cell>
        </row>
        <row r="98">
          <cell r="A98" t="str">
            <v>N3S40</v>
          </cell>
          <cell r="B98" t="str">
            <v>Subestación móvil 15 MVA</v>
          </cell>
          <cell r="C98">
            <v>2316649000</v>
          </cell>
          <cell r="D98"/>
          <cell r="E98">
            <v>3</v>
          </cell>
          <cell r="F98" t="str">
            <v>Bahías y celdas</v>
          </cell>
          <cell r="G98">
            <v>3</v>
          </cell>
          <cell r="H98">
            <v>35</v>
          </cell>
          <cell r="I98">
            <v>0.94</v>
          </cell>
        </row>
        <row r="99">
          <cell r="A99" t="str">
            <v>N3S41</v>
          </cell>
          <cell r="B99" t="str">
            <v>Subestación móvil 21 MVA</v>
          </cell>
          <cell r="C99">
            <v>2300652000</v>
          </cell>
          <cell r="D99"/>
          <cell r="E99">
            <v>3</v>
          </cell>
          <cell r="F99" t="str">
            <v>Bahías y celdas</v>
          </cell>
          <cell r="G99">
            <v>3</v>
          </cell>
          <cell r="H99">
            <v>35</v>
          </cell>
          <cell r="I99">
            <v>0.94</v>
          </cell>
        </row>
        <row r="100">
          <cell r="A100" t="str">
            <v>N3S42</v>
          </cell>
          <cell r="B100" t="str">
            <v xml:space="preserve">Subestación móvil 75 MVA </v>
          </cell>
          <cell r="C100">
            <v>821661000</v>
          </cell>
          <cell r="D100"/>
          <cell r="E100">
            <v>3</v>
          </cell>
          <cell r="F100" t="str">
            <v>Bahías y celdas</v>
          </cell>
          <cell r="G100">
            <v>3</v>
          </cell>
          <cell r="H100">
            <v>35</v>
          </cell>
          <cell r="I100">
            <v>0.94</v>
          </cell>
        </row>
        <row r="101">
          <cell r="A101" t="str">
            <v>N3S43</v>
          </cell>
          <cell r="B101" t="str">
            <v>Subestación simplificada (rural)</v>
          </cell>
          <cell r="C101">
            <v>98871000</v>
          </cell>
          <cell r="D101"/>
          <cell r="E101">
            <v>3</v>
          </cell>
          <cell r="F101" t="str">
            <v>Bahías y celdas</v>
          </cell>
          <cell r="G101">
            <v>3</v>
          </cell>
          <cell r="H101">
            <v>35</v>
          </cell>
          <cell r="I101">
            <v>0.94</v>
          </cell>
        </row>
        <row r="102">
          <cell r="A102" t="str">
            <v>N3S60</v>
          </cell>
          <cell r="B102" t="str">
            <v>Módulo común - tipo 5 - subestación convencional reducida</v>
          </cell>
          <cell r="C102">
            <v>44397000</v>
          </cell>
          <cell r="D102"/>
          <cell r="E102">
            <v>6</v>
          </cell>
          <cell r="F102" t="str">
            <v>Otros activos subestación</v>
          </cell>
          <cell r="G102">
            <v>3</v>
          </cell>
          <cell r="H102">
            <v>45</v>
          </cell>
          <cell r="I102">
            <v>0.94</v>
          </cell>
        </row>
        <row r="103">
          <cell r="A103" t="str">
            <v>N3S61</v>
          </cell>
          <cell r="B103" t="str">
            <v>Gabinete de llegada o salida - subestación tipo interior-SF6 - barra sencilla</v>
          </cell>
          <cell r="C103">
            <v>336896000</v>
          </cell>
          <cell r="D103"/>
          <cell r="E103">
            <v>3</v>
          </cell>
          <cell r="F103" t="str">
            <v>Bahías y celdas</v>
          </cell>
          <cell r="G103">
            <v>3</v>
          </cell>
          <cell r="H103">
            <v>35</v>
          </cell>
          <cell r="I103">
            <v>0.94</v>
          </cell>
        </row>
        <row r="104">
          <cell r="A104" t="str">
            <v>N3S62</v>
          </cell>
          <cell r="B104" t="str">
            <v>Cables de salida de circuito -  subestación tipo interior</v>
          </cell>
          <cell r="C104">
            <v>39037000</v>
          </cell>
          <cell r="D104"/>
          <cell r="E104">
            <v>6</v>
          </cell>
          <cell r="F104" t="str">
            <v>Otros activos subestación</v>
          </cell>
          <cell r="G104">
            <v>3</v>
          </cell>
          <cell r="H104">
            <v>45</v>
          </cell>
          <cell r="I104">
            <v>0.94</v>
          </cell>
        </row>
        <row r="105">
          <cell r="A105" t="str">
            <v>N2S1</v>
          </cell>
          <cell r="B105" t="str">
            <v>Bahía de línea - configuración barra sencilla - tipo convencional</v>
          </cell>
          <cell r="C105">
            <v>227716000</v>
          </cell>
          <cell r="D105"/>
          <cell r="E105">
            <v>3</v>
          </cell>
          <cell r="F105" t="str">
            <v>Bahías y celdas</v>
          </cell>
          <cell r="G105">
            <v>2</v>
          </cell>
          <cell r="H105">
            <v>35</v>
          </cell>
          <cell r="I105">
            <v>0.94</v>
          </cell>
        </row>
        <row r="106">
          <cell r="A106" t="str">
            <v>N2S2</v>
          </cell>
          <cell r="B106" t="str">
            <v>Bahía de transformador - configuración barra sencilla - tipo convencional</v>
          </cell>
          <cell r="C106">
            <v>178793000</v>
          </cell>
          <cell r="D106"/>
          <cell r="E106">
            <v>3</v>
          </cell>
          <cell r="F106" t="str">
            <v>Bahías y celdas</v>
          </cell>
          <cell r="G106">
            <v>2</v>
          </cell>
          <cell r="H106">
            <v>35</v>
          </cell>
          <cell r="I106">
            <v>0.94</v>
          </cell>
        </row>
        <row r="107">
          <cell r="A107" t="str">
            <v>N2S3</v>
          </cell>
          <cell r="B107" t="str">
            <v>Bahía de línea - configuración barra doble - tipo convencional</v>
          </cell>
          <cell r="C107">
            <v>278297000</v>
          </cell>
          <cell r="D107"/>
          <cell r="E107">
            <v>3</v>
          </cell>
          <cell r="F107" t="str">
            <v>Bahías y celdas</v>
          </cell>
          <cell r="G107">
            <v>2</v>
          </cell>
          <cell r="H107">
            <v>35</v>
          </cell>
          <cell r="I107">
            <v>0.94</v>
          </cell>
        </row>
        <row r="108">
          <cell r="A108" t="str">
            <v>N2S4</v>
          </cell>
          <cell r="B108" t="str">
            <v>Bahía de transformador - configuración barra doble - tipo convencional</v>
          </cell>
          <cell r="C108">
            <v>281220000</v>
          </cell>
          <cell r="D108"/>
          <cell r="E108">
            <v>3</v>
          </cell>
          <cell r="F108" t="str">
            <v>Bahías y celdas</v>
          </cell>
          <cell r="G108">
            <v>2</v>
          </cell>
          <cell r="H108">
            <v>35</v>
          </cell>
          <cell r="I108">
            <v>0.94</v>
          </cell>
        </row>
        <row r="109">
          <cell r="A109" t="str">
            <v>N2S5</v>
          </cell>
          <cell r="B109" t="str">
            <v>Bahía de línea - configuración barra principal y transferencia - tipo convencional</v>
          </cell>
          <cell r="C109">
            <v>281194000</v>
          </cell>
          <cell r="D109"/>
          <cell r="E109">
            <v>3</v>
          </cell>
          <cell r="F109" t="str">
            <v>Bahías y celdas</v>
          </cell>
          <cell r="G109">
            <v>2</v>
          </cell>
          <cell r="H109">
            <v>35</v>
          </cell>
          <cell r="I109">
            <v>0.94</v>
          </cell>
        </row>
        <row r="110">
          <cell r="A110" t="str">
            <v>N2S6</v>
          </cell>
          <cell r="B110" t="str">
            <v>Bahía de transformador - configuración barra principal y transferencia - tipo convencional</v>
          </cell>
          <cell r="C110">
            <v>284177000</v>
          </cell>
          <cell r="D110"/>
          <cell r="E110">
            <v>3</v>
          </cell>
          <cell r="F110" t="str">
            <v>Bahías y celdas</v>
          </cell>
          <cell r="G110">
            <v>2</v>
          </cell>
          <cell r="H110">
            <v>35</v>
          </cell>
          <cell r="I110">
            <v>0.94</v>
          </cell>
        </row>
        <row r="111">
          <cell r="A111" t="str">
            <v>N2S7</v>
          </cell>
          <cell r="B111" t="str">
            <v>Bahía de línea - subestación reducida</v>
          </cell>
          <cell r="C111">
            <v>84103000</v>
          </cell>
          <cell r="D111"/>
          <cell r="E111">
            <v>3</v>
          </cell>
          <cell r="F111" t="str">
            <v>Bahías y celdas</v>
          </cell>
          <cell r="G111">
            <v>2</v>
          </cell>
          <cell r="H111">
            <v>35</v>
          </cell>
          <cell r="I111">
            <v>0.94</v>
          </cell>
        </row>
        <row r="112">
          <cell r="A112" t="str">
            <v>N2S8</v>
          </cell>
          <cell r="B112" t="str">
            <v>Bahía de acople o seccionamiento (configuraciones en que aplica) - tipo convencional</v>
          </cell>
          <cell r="C112">
            <v>221565000</v>
          </cell>
          <cell r="D112"/>
          <cell r="E112">
            <v>3</v>
          </cell>
          <cell r="F112" t="str">
            <v>Bahías y celdas</v>
          </cell>
          <cell r="G112">
            <v>2</v>
          </cell>
          <cell r="H112">
            <v>35</v>
          </cell>
          <cell r="I112">
            <v>0.94</v>
          </cell>
        </row>
        <row r="113">
          <cell r="A113" t="str">
            <v>N2S9</v>
          </cell>
          <cell r="B113" t="str">
            <v>Celda de salida de circuito - subestación tipo interior</v>
          </cell>
          <cell r="C113">
            <v>100599000</v>
          </cell>
          <cell r="D113"/>
          <cell r="E113">
            <v>3</v>
          </cell>
          <cell r="F113" t="str">
            <v>Bahías y celdas</v>
          </cell>
          <cell r="G113">
            <v>2</v>
          </cell>
          <cell r="H113">
            <v>35</v>
          </cell>
          <cell r="I113">
            <v>0.94</v>
          </cell>
        </row>
        <row r="114">
          <cell r="A114" t="str">
            <v>N2S10</v>
          </cell>
          <cell r="B114" t="str">
            <v>Celda de llegada de transformador - barra sencilla - subestación tipo interior-aire</v>
          </cell>
          <cell r="C114">
            <v>100599000</v>
          </cell>
          <cell r="D114"/>
          <cell r="E114">
            <v>3</v>
          </cell>
          <cell r="F114" t="str">
            <v>Bahías y celdas</v>
          </cell>
          <cell r="G114">
            <v>2</v>
          </cell>
          <cell r="H114">
            <v>35</v>
          </cell>
          <cell r="I114">
            <v>0.94</v>
          </cell>
        </row>
        <row r="115">
          <cell r="A115" t="str">
            <v>N2S11</v>
          </cell>
          <cell r="B115" t="str">
            <v>Celda de interconexión o de acople - barra sencilla - subestación tipo interior-aire</v>
          </cell>
          <cell r="C115">
            <v>100599000</v>
          </cell>
          <cell r="D115"/>
          <cell r="E115">
            <v>3</v>
          </cell>
          <cell r="F115" t="str">
            <v>Bahías y celdas</v>
          </cell>
          <cell r="G115">
            <v>2</v>
          </cell>
          <cell r="H115">
            <v>35</v>
          </cell>
          <cell r="I115">
            <v>0.94</v>
          </cell>
        </row>
        <row r="116">
          <cell r="A116" t="str">
            <v>N2S12</v>
          </cell>
          <cell r="B116" t="str">
            <v>Celda de medida o auxiliares - barra sencilla - subestación tipo interior-aire</v>
          </cell>
          <cell r="C116">
            <v>49624000</v>
          </cell>
          <cell r="D116"/>
          <cell r="E116">
            <v>3</v>
          </cell>
          <cell r="F116" t="str">
            <v>Bahías y celdas</v>
          </cell>
          <cell r="G116">
            <v>2</v>
          </cell>
          <cell r="H116">
            <v>35</v>
          </cell>
          <cell r="I116">
            <v>0.94</v>
          </cell>
        </row>
        <row r="117">
          <cell r="A117" t="str">
            <v>N2S14</v>
          </cell>
          <cell r="B117" t="str">
            <v>Cables llegada transformador -  subestación tipo interior-aire</v>
          </cell>
          <cell r="C117">
            <v>85610000</v>
          </cell>
          <cell r="D117"/>
          <cell r="E117">
            <v>6</v>
          </cell>
          <cell r="F117" t="str">
            <v>Otros activos subestación</v>
          </cell>
          <cell r="G117">
            <v>2</v>
          </cell>
          <cell r="H117">
            <v>45</v>
          </cell>
          <cell r="I117">
            <v>0.94</v>
          </cell>
        </row>
        <row r="118">
          <cell r="A118" t="str">
            <v>N2S15</v>
          </cell>
          <cell r="B118" t="str">
            <v>Celda de salida de circuito - doble barra - subestación tipo interior-aire</v>
          </cell>
          <cell r="C118">
            <v>100599000</v>
          </cell>
          <cell r="D118"/>
          <cell r="E118">
            <v>3</v>
          </cell>
          <cell r="F118" t="str">
            <v>Bahías y celdas</v>
          </cell>
          <cell r="G118">
            <v>2</v>
          </cell>
          <cell r="H118">
            <v>35</v>
          </cell>
          <cell r="I118">
            <v>0.94</v>
          </cell>
        </row>
        <row r="119">
          <cell r="A119" t="str">
            <v>N2S16</v>
          </cell>
          <cell r="B119" t="str">
            <v>Celda de llegada de transformador - doble barra - subestación tipo interior-aire</v>
          </cell>
          <cell r="C119">
            <v>100599000</v>
          </cell>
          <cell r="D119"/>
          <cell r="E119">
            <v>3</v>
          </cell>
          <cell r="F119" t="str">
            <v>Bahías y celdas</v>
          </cell>
          <cell r="G119">
            <v>2</v>
          </cell>
          <cell r="H119">
            <v>35</v>
          </cell>
          <cell r="I119">
            <v>0.94</v>
          </cell>
        </row>
        <row r="120">
          <cell r="A120" t="str">
            <v>N2S17</v>
          </cell>
          <cell r="B120" t="str">
            <v>Celda de interconexión o de acople - doble barra - subestación tipo interior-aire</v>
          </cell>
          <cell r="C120">
            <v>100599000</v>
          </cell>
          <cell r="D120"/>
          <cell r="E120">
            <v>3</v>
          </cell>
          <cell r="F120" t="str">
            <v>Bahías y celdas</v>
          </cell>
          <cell r="G120">
            <v>2</v>
          </cell>
          <cell r="H120">
            <v>35</v>
          </cell>
          <cell r="I120">
            <v>0.94</v>
          </cell>
        </row>
        <row r="121">
          <cell r="A121" t="str">
            <v>N2S18</v>
          </cell>
          <cell r="B121" t="str">
            <v>Celda de medida o auxiliares - doble barra - subestación tipo interior-aire</v>
          </cell>
          <cell r="C121">
            <v>49446000</v>
          </cell>
          <cell r="D121"/>
          <cell r="E121">
            <v>3</v>
          </cell>
          <cell r="F121" t="str">
            <v>Bahías y celdas</v>
          </cell>
          <cell r="G121">
            <v>2</v>
          </cell>
          <cell r="H121">
            <v>35</v>
          </cell>
          <cell r="I121">
            <v>0.94</v>
          </cell>
        </row>
        <row r="122">
          <cell r="A122" t="str">
            <v>N2S20</v>
          </cell>
          <cell r="B122" t="str">
            <v>Módulo de barraje - barra sencilla tipo 1</v>
          </cell>
          <cell r="C122">
            <v>49786000</v>
          </cell>
          <cell r="D122"/>
          <cell r="E122">
            <v>6</v>
          </cell>
          <cell r="F122" t="str">
            <v>Otros activos subestación</v>
          </cell>
          <cell r="G122">
            <v>2</v>
          </cell>
          <cell r="H122">
            <v>45</v>
          </cell>
          <cell r="I122">
            <v>0.94</v>
          </cell>
        </row>
        <row r="123">
          <cell r="A123" t="str">
            <v>N2S21</v>
          </cell>
          <cell r="B123" t="str">
            <v>Módulo de barraje - barra sencilla tipo 2</v>
          </cell>
          <cell r="C123">
            <v>70931000</v>
          </cell>
          <cell r="D123"/>
          <cell r="E123">
            <v>6</v>
          </cell>
          <cell r="F123" t="str">
            <v>Otros activos subestación</v>
          </cell>
          <cell r="G123">
            <v>2</v>
          </cell>
          <cell r="H123">
            <v>45</v>
          </cell>
          <cell r="I123">
            <v>0.94</v>
          </cell>
        </row>
        <row r="124">
          <cell r="A124" t="str">
            <v>N2S22</v>
          </cell>
          <cell r="B124" t="str">
            <v>Módulo de barraje - barra sencilla tipo 3</v>
          </cell>
          <cell r="C124">
            <v>70980000</v>
          </cell>
          <cell r="D124"/>
          <cell r="E124">
            <v>6</v>
          </cell>
          <cell r="F124" t="str">
            <v>Otros activos subestación</v>
          </cell>
          <cell r="G124">
            <v>2</v>
          </cell>
          <cell r="H124">
            <v>45</v>
          </cell>
          <cell r="I124">
            <v>0.94</v>
          </cell>
        </row>
        <row r="125">
          <cell r="A125" t="str">
            <v>N2S23</v>
          </cell>
          <cell r="B125" t="str">
            <v>Módulo de barraje - barra doble tipo 1</v>
          </cell>
          <cell r="C125">
            <v>56761000</v>
          </cell>
          <cell r="D125"/>
          <cell r="E125">
            <v>6</v>
          </cell>
          <cell r="F125" t="str">
            <v>Otros activos subestación</v>
          </cell>
          <cell r="G125">
            <v>2</v>
          </cell>
          <cell r="H125">
            <v>45</v>
          </cell>
          <cell r="I125">
            <v>0.94</v>
          </cell>
        </row>
        <row r="126">
          <cell r="A126" t="str">
            <v>N2S24</v>
          </cell>
          <cell r="B126" t="str">
            <v>Módulo de barraje - barra doble tipo 2</v>
          </cell>
          <cell r="C126">
            <v>107702000</v>
          </cell>
          <cell r="D126"/>
          <cell r="E126">
            <v>6</v>
          </cell>
          <cell r="F126" t="str">
            <v>Otros activos subestación</v>
          </cell>
          <cell r="G126">
            <v>2</v>
          </cell>
          <cell r="H126">
            <v>45</v>
          </cell>
          <cell r="I126">
            <v>0.94</v>
          </cell>
        </row>
        <row r="127">
          <cell r="A127" t="str">
            <v>N2S25</v>
          </cell>
          <cell r="B127" t="str">
            <v>Módulo de barraje - barra doble tipo 3</v>
          </cell>
          <cell r="C127">
            <v>133221000</v>
          </cell>
          <cell r="D127"/>
          <cell r="E127">
            <v>6</v>
          </cell>
          <cell r="F127" t="str">
            <v>Otros activos subestación</v>
          </cell>
          <cell r="G127">
            <v>2</v>
          </cell>
          <cell r="H127">
            <v>45</v>
          </cell>
          <cell r="I127">
            <v>0.94</v>
          </cell>
        </row>
        <row r="128">
          <cell r="A128" t="str">
            <v>N2S26</v>
          </cell>
          <cell r="B128" t="str">
            <v>Módulo de barraje - barra principal y transferencia - tipo 1</v>
          </cell>
          <cell r="C128">
            <v>56761000</v>
          </cell>
          <cell r="D128"/>
          <cell r="E128">
            <v>6</v>
          </cell>
          <cell r="F128" t="str">
            <v>Otros activos subestación</v>
          </cell>
          <cell r="G128">
            <v>2</v>
          </cell>
          <cell r="H128">
            <v>45</v>
          </cell>
          <cell r="I128">
            <v>0.94</v>
          </cell>
        </row>
        <row r="129">
          <cell r="A129" t="str">
            <v>N2S27</v>
          </cell>
          <cell r="B129" t="str">
            <v>Módulo de barraje - barra principal y transferencia - tipo 2</v>
          </cell>
          <cell r="C129">
            <v>107702000</v>
          </cell>
          <cell r="D129"/>
          <cell r="E129">
            <v>6</v>
          </cell>
          <cell r="F129" t="str">
            <v>Otros activos subestación</v>
          </cell>
          <cell r="G129">
            <v>2</v>
          </cell>
          <cell r="H129">
            <v>45</v>
          </cell>
          <cell r="I129">
            <v>0.94</v>
          </cell>
        </row>
        <row r="130">
          <cell r="A130" t="str">
            <v>N2S28</v>
          </cell>
          <cell r="B130" t="str">
            <v>Módulo de barraje - barra principal y transferencia - tipo 3</v>
          </cell>
          <cell r="C130">
            <v>133221000</v>
          </cell>
          <cell r="D130"/>
          <cell r="E130">
            <v>6</v>
          </cell>
          <cell r="F130" t="str">
            <v>Otros activos subestación</v>
          </cell>
          <cell r="G130">
            <v>2</v>
          </cell>
          <cell r="H130">
            <v>45</v>
          </cell>
          <cell r="I130">
            <v>0.94</v>
          </cell>
        </row>
        <row r="131">
          <cell r="A131" t="str">
            <v>N2S60</v>
          </cell>
          <cell r="B131" t="str">
            <v>Gabinete de salida - subestación aislada en SF6 - barra sencilla</v>
          </cell>
          <cell r="C131">
            <v>223191000</v>
          </cell>
          <cell r="D131"/>
          <cell r="E131">
            <v>3</v>
          </cell>
          <cell r="F131" t="str">
            <v>Bahías y celdas</v>
          </cell>
          <cell r="G131">
            <v>2</v>
          </cell>
          <cell r="H131">
            <v>35</v>
          </cell>
          <cell r="I131">
            <v>0.94</v>
          </cell>
        </row>
        <row r="132">
          <cell r="A132" t="str">
            <v>N2S61</v>
          </cell>
          <cell r="B132" t="str">
            <v>Módulo común/bahía - tipo 1 (1 a 3 bahías) tipo convencional o encapsulada exterior</v>
          </cell>
          <cell r="C132">
            <v>73167000</v>
          </cell>
          <cell r="D132"/>
          <cell r="E132">
            <v>6</v>
          </cell>
          <cell r="F132" t="str">
            <v>Otros activos subestación</v>
          </cell>
          <cell r="G132">
            <v>2</v>
          </cell>
          <cell r="H132">
            <v>45</v>
          </cell>
          <cell r="I132">
            <v>0.94</v>
          </cell>
        </row>
        <row r="133">
          <cell r="A133" t="str">
            <v>N2S62</v>
          </cell>
          <cell r="B133" t="str">
            <v>Módulo común/bahía - tipo 2 (4 a 6 bahías) tipo convencional o encapsulada exterior</v>
          </cell>
          <cell r="C133">
            <v>58337000</v>
          </cell>
          <cell r="D133"/>
          <cell r="E133">
            <v>6</v>
          </cell>
          <cell r="F133" t="str">
            <v>Otros activos subestación</v>
          </cell>
          <cell r="G133">
            <v>2</v>
          </cell>
          <cell r="H133">
            <v>45</v>
          </cell>
          <cell r="I133">
            <v>0.94</v>
          </cell>
        </row>
        <row r="134">
          <cell r="A134" t="str">
            <v>N2S63</v>
          </cell>
          <cell r="B134" t="str">
            <v>Módulo común/bahía - tipo 3 (más de 6 bahías) tipo convencional o encapsulada exterior</v>
          </cell>
          <cell r="C134">
            <v>56926000</v>
          </cell>
          <cell r="D134"/>
          <cell r="E134">
            <v>6</v>
          </cell>
          <cell r="F134" t="str">
            <v>Otros activos subestación</v>
          </cell>
          <cell r="G134">
            <v>2</v>
          </cell>
          <cell r="H134">
            <v>45</v>
          </cell>
          <cell r="I134">
            <v>0.94</v>
          </cell>
        </row>
        <row r="135">
          <cell r="A135" t="str">
            <v>N2S64</v>
          </cell>
          <cell r="B135" t="str">
            <v>Módulo común/bahía - tipo 4 - tipo interior</v>
          </cell>
          <cell r="C135">
            <v>40513000</v>
          </cell>
          <cell r="D135"/>
          <cell r="E135">
            <v>6</v>
          </cell>
          <cell r="F135" t="str">
            <v>Otros activos subestación</v>
          </cell>
          <cell r="G135">
            <v>2</v>
          </cell>
          <cell r="H135">
            <v>45</v>
          </cell>
          <cell r="I135">
            <v>0.94</v>
          </cell>
        </row>
        <row r="136">
          <cell r="A136" t="str">
            <v>N4L60</v>
          </cell>
          <cell r="B136" t="str">
            <v>Estructura de concreto de 25 m línea aérea desnuda - circuito sencillo – suspensión</v>
          </cell>
          <cell r="C136">
            <v>46108000</v>
          </cell>
          <cell r="D136"/>
          <cell r="E136">
            <v>7</v>
          </cell>
          <cell r="F136" t="str">
            <v>Líneas aéreas</v>
          </cell>
          <cell r="G136">
            <v>4</v>
          </cell>
          <cell r="H136">
            <v>45</v>
          </cell>
          <cell r="I136">
            <v>0.98</v>
          </cell>
        </row>
        <row r="137">
          <cell r="A137" t="str">
            <v>N4L61</v>
          </cell>
          <cell r="B137" t="str">
            <v>Estructura de concreto de 25 m línea aérea desnuda - circuito sencillo - retención</v>
          </cell>
          <cell r="C137">
            <v>54549000</v>
          </cell>
          <cell r="D137"/>
          <cell r="E137">
            <v>7</v>
          </cell>
          <cell r="F137" t="str">
            <v>Líneas aéreas</v>
          </cell>
          <cell r="G137">
            <v>4</v>
          </cell>
          <cell r="H137">
            <v>45</v>
          </cell>
          <cell r="I137">
            <v>0.98</v>
          </cell>
        </row>
        <row r="138">
          <cell r="A138" t="str">
            <v>N4L62</v>
          </cell>
          <cell r="B138" t="str">
            <v>Estructura de concreto de 25 m línea aérea desnuda - circuito doble - suspensión</v>
          </cell>
          <cell r="C138">
            <v>54473000</v>
          </cell>
          <cell r="D138"/>
          <cell r="E138">
            <v>7</v>
          </cell>
          <cell r="F138" t="str">
            <v>Líneas aéreas</v>
          </cell>
          <cell r="G138">
            <v>4</v>
          </cell>
          <cell r="H138">
            <v>45</v>
          </cell>
          <cell r="I138">
            <v>0.98</v>
          </cell>
        </row>
        <row r="139">
          <cell r="A139" t="str">
            <v>N4L63</v>
          </cell>
          <cell r="B139" t="str">
            <v>Estructura de concreto de 25 m línea aérea desnuda - circuito doble - retención</v>
          </cell>
          <cell r="C139">
            <v>75828000</v>
          </cell>
          <cell r="D139"/>
          <cell r="E139">
            <v>7</v>
          </cell>
          <cell r="F139" t="str">
            <v>Líneas aéreas</v>
          </cell>
          <cell r="G139">
            <v>4</v>
          </cell>
          <cell r="H139">
            <v>45</v>
          </cell>
          <cell r="I139">
            <v>0.98</v>
          </cell>
        </row>
        <row r="140">
          <cell r="A140" t="str">
            <v>N4L64</v>
          </cell>
          <cell r="B140" t="str">
            <v>Poste metálico de 27 m línea aérea desnuda - circuito sencillo - suspensión</v>
          </cell>
          <cell r="C140">
            <v>56776000</v>
          </cell>
          <cell r="D140"/>
          <cell r="E140">
            <v>7</v>
          </cell>
          <cell r="F140" t="str">
            <v>Líneas aéreas</v>
          </cell>
          <cell r="G140">
            <v>4</v>
          </cell>
          <cell r="H140">
            <v>45</v>
          </cell>
          <cell r="I140">
            <v>0.98</v>
          </cell>
        </row>
        <row r="141">
          <cell r="A141" t="str">
            <v>N4L65</v>
          </cell>
          <cell r="B141" t="str">
            <v>Poste metálico de 27 m línea aérea desnuda - circuito sencillo - retención</v>
          </cell>
          <cell r="C141">
            <v>91862000</v>
          </cell>
          <cell r="D141"/>
          <cell r="E141">
            <v>7</v>
          </cell>
          <cell r="F141" t="str">
            <v>Líneas aéreas</v>
          </cell>
          <cell r="G141">
            <v>4</v>
          </cell>
          <cell r="H141">
            <v>45</v>
          </cell>
          <cell r="I141">
            <v>0.98</v>
          </cell>
        </row>
        <row r="142">
          <cell r="A142" t="str">
            <v>N4L66</v>
          </cell>
          <cell r="B142" t="str">
            <v>Poste metálico de 27 m línea aérea desnuda - circuito doble - suspensión</v>
          </cell>
          <cell r="C142">
            <v>77640000</v>
          </cell>
          <cell r="D142"/>
          <cell r="E142">
            <v>7</v>
          </cell>
          <cell r="F142" t="str">
            <v>Líneas aéreas</v>
          </cell>
          <cell r="G142">
            <v>4</v>
          </cell>
          <cell r="H142">
            <v>45</v>
          </cell>
          <cell r="I142">
            <v>0.98</v>
          </cell>
        </row>
        <row r="143">
          <cell r="A143" t="str">
            <v>N4L67</v>
          </cell>
          <cell r="B143" t="str">
            <v>Poste metálico de 27 m línea aérea desnuda - circuito doble - retención</v>
          </cell>
          <cell r="C143">
            <v>117090000</v>
          </cell>
          <cell r="D143"/>
          <cell r="E143">
            <v>7</v>
          </cell>
          <cell r="F143" t="str">
            <v>Líneas aéreas</v>
          </cell>
          <cell r="G143">
            <v>4</v>
          </cell>
          <cell r="H143">
            <v>45</v>
          </cell>
          <cell r="I143">
            <v>0.98</v>
          </cell>
        </row>
        <row r="144">
          <cell r="A144" t="str">
            <v>N4L68</v>
          </cell>
          <cell r="B144" t="str">
            <v>Torre metálica línea aérea desnuda - circuito sencillo - suspensión</v>
          </cell>
          <cell r="C144">
            <v>59748000</v>
          </cell>
          <cell r="D144"/>
          <cell r="E144">
            <v>7</v>
          </cell>
          <cell r="F144" t="str">
            <v>Líneas aéreas</v>
          </cell>
          <cell r="G144">
            <v>4</v>
          </cell>
          <cell r="H144">
            <v>45</v>
          </cell>
          <cell r="I144">
            <v>0.98</v>
          </cell>
        </row>
        <row r="145">
          <cell r="A145" t="str">
            <v>N4L69</v>
          </cell>
          <cell r="B145" t="str">
            <v>Torre metálica línea aérea desnuda - circuito sencillo - retención</v>
          </cell>
          <cell r="C145">
            <v>102298000</v>
          </cell>
          <cell r="D145"/>
          <cell r="E145">
            <v>7</v>
          </cell>
          <cell r="F145" t="str">
            <v>Líneas aéreas</v>
          </cell>
          <cell r="G145">
            <v>4</v>
          </cell>
          <cell r="H145">
            <v>45</v>
          </cell>
          <cell r="I145">
            <v>0.98</v>
          </cell>
        </row>
        <row r="146">
          <cell r="A146" t="str">
            <v>N4L70</v>
          </cell>
          <cell r="B146" t="str">
            <v>Torre metálica línea aérea desnuda - circuito doble - suspensión</v>
          </cell>
          <cell r="C146">
            <v>74138000</v>
          </cell>
          <cell r="D146"/>
          <cell r="E146">
            <v>7</v>
          </cell>
          <cell r="F146" t="str">
            <v>Líneas aéreas</v>
          </cell>
          <cell r="G146">
            <v>4</v>
          </cell>
          <cell r="H146">
            <v>45</v>
          </cell>
          <cell r="I146">
            <v>0.98</v>
          </cell>
        </row>
        <row r="147">
          <cell r="A147" t="str">
            <v>N4L71</v>
          </cell>
          <cell r="B147" t="str">
            <v>Torre metálica línea aérea desnuda - circuito doble - retención</v>
          </cell>
          <cell r="C147">
            <v>124011000</v>
          </cell>
          <cell r="D147"/>
          <cell r="E147">
            <v>7</v>
          </cell>
          <cell r="F147" t="str">
            <v>Líneas aéreas</v>
          </cell>
          <cell r="G147">
            <v>4</v>
          </cell>
          <cell r="H147">
            <v>45</v>
          </cell>
          <cell r="I147">
            <v>0.98</v>
          </cell>
        </row>
        <row r="148">
          <cell r="A148" t="str">
            <v>N4L72</v>
          </cell>
          <cell r="B148" t="str">
            <v>Poste metálico de 29 m– línea aérea compacta - circuito sencillo - suspensión</v>
          </cell>
          <cell r="C148">
            <v>47864000</v>
          </cell>
          <cell r="D148"/>
          <cell r="E148">
            <v>7</v>
          </cell>
          <cell r="F148" t="str">
            <v>Líneas aéreas</v>
          </cell>
          <cell r="G148">
            <v>4</v>
          </cell>
          <cell r="H148">
            <v>45</v>
          </cell>
          <cell r="I148">
            <v>0.98</v>
          </cell>
        </row>
        <row r="149">
          <cell r="A149" t="str">
            <v>N4L73</v>
          </cell>
          <cell r="B149" t="str">
            <v>Poste metálico de 29 m– línea aérea compacta - circuito sencillo - retención</v>
          </cell>
          <cell r="C149">
            <v>82050000</v>
          </cell>
          <cell r="D149"/>
          <cell r="E149">
            <v>7</v>
          </cell>
          <cell r="F149" t="str">
            <v>Líneas aéreas</v>
          </cell>
          <cell r="G149">
            <v>4</v>
          </cell>
          <cell r="H149">
            <v>45</v>
          </cell>
          <cell r="I149">
            <v>0.98</v>
          </cell>
        </row>
        <row r="150">
          <cell r="A150" t="str">
            <v>N4L74</v>
          </cell>
          <cell r="B150" t="str">
            <v>Poste metálico de 29 m– línea aérea compacta - circuito doble - suspensión</v>
          </cell>
          <cell r="C150">
            <v>65629000</v>
          </cell>
          <cell r="D150"/>
          <cell r="E150">
            <v>7</v>
          </cell>
          <cell r="F150" t="str">
            <v>Líneas aéreas</v>
          </cell>
          <cell r="G150">
            <v>4</v>
          </cell>
          <cell r="H150">
            <v>45</v>
          </cell>
          <cell r="I150">
            <v>0.98</v>
          </cell>
        </row>
        <row r="151">
          <cell r="A151" t="str">
            <v>N4L75</v>
          </cell>
          <cell r="B151" t="str">
            <v>Poste metálico de 29 m– línea aérea compacta - circuito doble- retención</v>
          </cell>
          <cell r="C151">
            <v>105828000</v>
          </cell>
          <cell r="D151"/>
          <cell r="E151">
            <v>7</v>
          </cell>
          <cell r="F151" t="str">
            <v>Líneas aéreas</v>
          </cell>
          <cell r="G151">
            <v>4</v>
          </cell>
          <cell r="H151">
            <v>45</v>
          </cell>
          <cell r="I151">
            <v>0.98</v>
          </cell>
        </row>
        <row r="152">
          <cell r="A152" t="str">
            <v>N4L76</v>
          </cell>
          <cell r="B152" t="str">
            <v>Banco de ductos - línea subterránea - Circuito sencillo</v>
          </cell>
          <cell r="C152">
            <v>2160007000</v>
          </cell>
          <cell r="D152"/>
          <cell r="E152">
            <v>8</v>
          </cell>
          <cell r="F152" t="str">
            <v>Líneas subterráneas</v>
          </cell>
          <cell r="G152">
            <v>4</v>
          </cell>
          <cell r="H152">
            <v>45</v>
          </cell>
          <cell r="I152">
            <v>0.98</v>
          </cell>
        </row>
        <row r="153">
          <cell r="A153" t="str">
            <v>N4L77</v>
          </cell>
          <cell r="B153" t="str">
            <v>Banco de ductos - línea subterránea - Circuito doble</v>
          </cell>
          <cell r="C153">
            <v>2296884000</v>
          </cell>
          <cell r="D153"/>
          <cell r="E153">
            <v>8</v>
          </cell>
          <cell r="F153" t="str">
            <v>Líneas subterráneas</v>
          </cell>
          <cell r="G153">
            <v>4</v>
          </cell>
          <cell r="H153">
            <v>45</v>
          </cell>
          <cell r="I153">
            <v>0.98</v>
          </cell>
        </row>
        <row r="154">
          <cell r="A154" t="str">
            <v>N4L78</v>
          </cell>
          <cell r="B154" t="str">
            <v>Box-Culvert - línea subterránea - Circuito sencillo</v>
          </cell>
          <cell r="C154">
            <v>2842182000</v>
          </cell>
          <cell r="D154"/>
          <cell r="E154">
            <v>8</v>
          </cell>
          <cell r="F154" t="str">
            <v>Líneas subterráneas</v>
          </cell>
          <cell r="G154">
            <v>4</v>
          </cell>
          <cell r="H154">
            <v>45</v>
          </cell>
          <cell r="I154">
            <v>0.98</v>
          </cell>
        </row>
        <row r="155">
          <cell r="A155" t="str">
            <v>N4L79</v>
          </cell>
          <cell r="B155" t="str">
            <v>Box-Culvert - línea subterránea - Circuito doble</v>
          </cell>
          <cell r="C155">
            <v>3447623000</v>
          </cell>
          <cell r="D155"/>
          <cell r="E155">
            <v>8</v>
          </cell>
          <cell r="F155" t="str">
            <v>Líneas subterráneas</v>
          </cell>
          <cell r="G155">
            <v>4</v>
          </cell>
          <cell r="H155">
            <v>45</v>
          </cell>
          <cell r="I155">
            <v>0.98</v>
          </cell>
        </row>
        <row r="156">
          <cell r="A156" t="str">
            <v>N4L80</v>
          </cell>
          <cell r="B156" t="str">
            <v>km de conductor (3 fases)  desnudo ACSR 266 kcmil</v>
          </cell>
          <cell r="C156">
            <v>39329000</v>
          </cell>
          <cell r="D156"/>
          <cell r="E156">
            <v>7</v>
          </cell>
          <cell r="F156" t="str">
            <v>Líneas aéreas</v>
          </cell>
          <cell r="G156">
            <v>4</v>
          </cell>
          <cell r="H156">
            <v>45</v>
          </cell>
          <cell r="I156">
            <v>0.98</v>
          </cell>
        </row>
        <row r="157">
          <cell r="A157" t="str">
            <v>N4L81</v>
          </cell>
          <cell r="B157" t="str">
            <v>km de conductor (3 fases)  desnudo ACSR 336 kcmil</v>
          </cell>
          <cell r="C157">
            <v>45054000</v>
          </cell>
          <cell r="D157"/>
          <cell r="E157">
            <v>7</v>
          </cell>
          <cell r="F157" t="str">
            <v>Líneas aéreas</v>
          </cell>
          <cell r="G157">
            <v>4</v>
          </cell>
          <cell r="H157">
            <v>45</v>
          </cell>
          <cell r="I157">
            <v>0.98</v>
          </cell>
        </row>
        <row r="158">
          <cell r="A158" t="str">
            <v>N4L82</v>
          </cell>
          <cell r="B158" t="str">
            <v>km de conductor (3 fases)  desnudo ACSR 397 kcmil</v>
          </cell>
          <cell r="C158">
            <v>50434000</v>
          </cell>
          <cell r="D158"/>
          <cell r="E158">
            <v>7</v>
          </cell>
          <cell r="F158" t="str">
            <v>Líneas aéreas</v>
          </cell>
          <cell r="G158">
            <v>4</v>
          </cell>
          <cell r="H158">
            <v>45</v>
          </cell>
          <cell r="I158">
            <v>0.98</v>
          </cell>
        </row>
        <row r="159">
          <cell r="A159" t="str">
            <v>N4L83</v>
          </cell>
          <cell r="B159" t="str">
            <v>km de conductor (3 fases)  desnudo  ACSR 477 kcmil</v>
          </cell>
          <cell r="C159">
            <v>57697000</v>
          </cell>
          <cell r="D159"/>
          <cell r="E159">
            <v>7</v>
          </cell>
          <cell r="F159" t="str">
            <v>Líneas aéreas</v>
          </cell>
          <cell r="G159">
            <v>4</v>
          </cell>
          <cell r="H159">
            <v>45</v>
          </cell>
          <cell r="I159">
            <v>0.98</v>
          </cell>
        </row>
        <row r="160">
          <cell r="A160" t="str">
            <v>N4L84</v>
          </cell>
          <cell r="B160" t="str">
            <v>km de conductor (3 fases)  desnudo ACSR 605 kcmil</v>
          </cell>
          <cell r="C160">
            <v>72744000</v>
          </cell>
          <cell r="D160"/>
          <cell r="E160">
            <v>7</v>
          </cell>
          <cell r="F160" t="str">
            <v>Líneas aéreas</v>
          </cell>
          <cell r="G160">
            <v>4</v>
          </cell>
          <cell r="H160">
            <v>45</v>
          </cell>
          <cell r="I160">
            <v>0.98</v>
          </cell>
        </row>
        <row r="161">
          <cell r="A161" t="str">
            <v>N4L85</v>
          </cell>
          <cell r="B161" t="str">
            <v>km de conductor (3 fases)  desnudo ACSR 795 kcmil</v>
          </cell>
          <cell r="C161">
            <v>90172000</v>
          </cell>
          <cell r="D161"/>
          <cell r="E161">
            <v>7</v>
          </cell>
          <cell r="F161" t="str">
            <v>Líneas aéreas</v>
          </cell>
          <cell r="G161">
            <v>4</v>
          </cell>
          <cell r="H161">
            <v>45</v>
          </cell>
          <cell r="I161">
            <v>0.98</v>
          </cell>
        </row>
        <row r="162">
          <cell r="A162" t="str">
            <v>N4L86</v>
          </cell>
          <cell r="B162" t="str">
            <v>Cable para red compacta XLPE 800 mm2</v>
          </cell>
          <cell r="C162">
            <v>1330618000</v>
          </cell>
          <cell r="D162"/>
          <cell r="E162">
            <v>8</v>
          </cell>
          <cell r="F162" t="str">
            <v>Líneas subterráneas</v>
          </cell>
          <cell r="G162">
            <v>4</v>
          </cell>
          <cell r="H162">
            <v>45</v>
          </cell>
          <cell r="I162">
            <v>0.98</v>
          </cell>
        </row>
        <row r="163">
          <cell r="A163" t="str">
            <v>N4L87</v>
          </cell>
          <cell r="B163" t="str">
            <v>Cable para red compacta XLPE 1000 mm2</v>
          </cell>
          <cell r="C163">
            <v>1729846000</v>
          </cell>
          <cell r="D163"/>
          <cell r="E163">
            <v>8</v>
          </cell>
          <cell r="F163" t="str">
            <v>Líneas subterráneas</v>
          </cell>
          <cell r="G163">
            <v>4</v>
          </cell>
          <cell r="H163">
            <v>45</v>
          </cell>
          <cell r="I163">
            <v>0.98</v>
          </cell>
        </row>
        <row r="164">
          <cell r="A164" t="str">
            <v>N4L88</v>
          </cell>
          <cell r="B164" t="str">
            <v>Cable para red compacta XLPE 1200 mm2</v>
          </cell>
          <cell r="C164">
            <v>2129075000</v>
          </cell>
          <cell r="D164"/>
          <cell r="E164">
            <v>8</v>
          </cell>
          <cell r="F164" t="str">
            <v>Líneas subterráneas</v>
          </cell>
          <cell r="G164">
            <v>4</v>
          </cell>
          <cell r="H164">
            <v>45</v>
          </cell>
          <cell r="I164">
            <v>0.98</v>
          </cell>
        </row>
        <row r="165">
          <cell r="A165" t="str">
            <v>N4L89</v>
          </cell>
          <cell r="B165" t="str">
            <v>Cable de guarda</v>
          </cell>
          <cell r="C165">
            <v>4163000</v>
          </cell>
          <cell r="D165"/>
          <cell r="E165">
            <v>7</v>
          </cell>
          <cell r="F165" t="str">
            <v>Líneas aéreas</v>
          </cell>
          <cell r="G165">
            <v>4</v>
          </cell>
          <cell r="H165">
            <v>45</v>
          </cell>
          <cell r="I165">
            <v>0.98</v>
          </cell>
        </row>
        <row r="166">
          <cell r="A166" t="str">
            <v>N4L91</v>
          </cell>
          <cell r="B166" t="str">
            <v>Sistema de puesta a tierra diseño típico para torre</v>
          </cell>
          <cell r="C166">
            <v>1642000</v>
          </cell>
          <cell r="D166"/>
          <cell r="E166">
            <v>7</v>
          </cell>
          <cell r="F166" t="str">
            <v>Líneas aéreas</v>
          </cell>
          <cell r="G166">
            <v>4</v>
          </cell>
          <cell r="H166">
            <v>45</v>
          </cell>
          <cell r="I166">
            <v>0.98</v>
          </cell>
        </row>
        <row r="167">
          <cell r="A167" t="str">
            <v>N4L92</v>
          </cell>
          <cell r="B167" t="str">
            <v>Sistema de puesta a tierra diseño típico para poste</v>
          </cell>
          <cell r="C167">
            <v>1502000</v>
          </cell>
          <cell r="D167"/>
          <cell r="E167">
            <v>7</v>
          </cell>
          <cell r="F167" t="str">
            <v>Líneas aéreas</v>
          </cell>
          <cell r="G167">
            <v>4</v>
          </cell>
          <cell r="H167">
            <v>45</v>
          </cell>
          <cell r="I167">
            <v>0.98</v>
          </cell>
        </row>
        <row r="168">
          <cell r="A168" t="str">
            <v>N4L93</v>
          </cell>
          <cell r="B168" t="str">
            <v>Cable de fibra óptica  All-Dielectric Self-Supporting (ADSS) monomodo</v>
          </cell>
          <cell r="C168">
            <v>30407000</v>
          </cell>
          <cell r="D168"/>
          <cell r="E168">
            <v>7</v>
          </cell>
          <cell r="F168" t="str">
            <v>Líneas aéreas</v>
          </cell>
          <cell r="G168">
            <v>4</v>
          </cell>
          <cell r="H168">
            <v>45</v>
          </cell>
          <cell r="I168">
            <v>0.98</v>
          </cell>
        </row>
        <row r="169">
          <cell r="A169" t="str">
            <v>N4L94</v>
          </cell>
          <cell r="B169" t="str">
            <v>Fibra óptica tipo adosada</v>
          </cell>
          <cell r="C169">
            <v>64020000</v>
          </cell>
          <cell r="D169"/>
          <cell r="E169">
            <v>7</v>
          </cell>
          <cell r="F169" t="str">
            <v>Líneas aéreas</v>
          </cell>
          <cell r="G169">
            <v>4</v>
          </cell>
          <cell r="H169">
            <v>45</v>
          </cell>
          <cell r="I169">
            <v>0.98</v>
          </cell>
        </row>
        <row r="170">
          <cell r="A170" t="str">
            <v>N3L60</v>
          </cell>
          <cell r="B170" t="str">
            <v>Poste de concreto de 14 m 750 kg Poste simple - Circuito sencillo - suspensión</v>
          </cell>
          <cell r="C170">
            <v>3943000</v>
          </cell>
          <cell r="D170"/>
          <cell r="E170">
            <v>7</v>
          </cell>
          <cell r="F170" t="str">
            <v>Líneas aéreas</v>
          </cell>
          <cell r="G170">
            <v>3</v>
          </cell>
          <cell r="H170">
            <v>45</v>
          </cell>
          <cell r="I170">
            <v>0.99</v>
          </cell>
        </row>
        <row r="171">
          <cell r="A171" t="str">
            <v>N3L61</v>
          </cell>
          <cell r="B171" t="str">
            <v>Poste de concreto de 14 m 750 kg Poste simple - Circuito sencillo - retención</v>
          </cell>
          <cell r="C171">
            <v>6953000</v>
          </cell>
          <cell r="D171"/>
          <cell r="E171">
            <v>7</v>
          </cell>
          <cell r="F171" t="str">
            <v>Líneas aéreas</v>
          </cell>
          <cell r="G171">
            <v>3</v>
          </cell>
          <cell r="H171">
            <v>45</v>
          </cell>
          <cell r="I171">
            <v>0.99</v>
          </cell>
        </row>
        <row r="172">
          <cell r="A172" t="str">
            <v>N3L62</v>
          </cell>
          <cell r="B172" t="str">
            <v>Poste de concreto de 14 m 750 kg  Poste simple - Circuito doble  - suspensión</v>
          </cell>
          <cell r="C172">
            <v>4940000</v>
          </cell>
          <cell r="D172"/>
          <cell r="E172">
            <v>7</v>
          </cell>
          <cell r="F172" t="str">
            <v>Líneas aéreas</v>
          </cell>
          <cell r="G172">
            <v>3</v>
          </cell>
          <cell r="H172">
            <v>45</v>
          </cell>
          <cell r="I172">
            <v>0.99</v>
          </cell>
        </row>
        <row r="173">
          <cell r="A173" t="str">
            <v>N3L63</v>
          </cell>
          <cell r="B173" t="str">
            <v>Poste de concreto de 14 m 750 kg  Poste simple - Circuito doble - retención</v>
          </cell>
          <cell r="C173">
            <v>7034000</v>
          </cell>
          <cell r="D173"/>
          <cell r="E173">
            <v>7</v>
          </cell>
          <cell r="F173" t="str">
            <v>Líneas aéreas</v>
          </cell>
          <cell r="G173">
            <v>3</v>
          </cell>
          <cell r="H173">
            <v>45</v>
          </cell>
          <cell r="I173">
            <v>0.99</v>
          </cell>
        </row>
        <row r="174">
          <cell r="A174" t="str">
            <v>N3L64</v>
          </cell>
          <cell r="B174" t="str">
            <v>Poste de concreto de 14 m 750 kg Postes en H - Circuito sencillo - suspensión</v>
          </cell>
          <cell r="C174">
            <v>7482000</v>
          </cell>
          <cell r="D174"/>
          <cell r="E174">
            <v>7</v>
          </cell>
          <cell r="F174" t="str">
            <v>Líneas aéreas</v>
          </cell>
          <cell r="G174">
            <v>3</v>
          </cell>
          <cell r="H174">
            <v>45</v>
          </cell>
          <cell r="I174">
            <v>0.99</v>
          </cell>
        </row>
        <row r="175">
          <cell r="A175" t="str">
            <v>N3L65</v>
          </cell>
          <cell r="B175" t="str">
            <v>Poste de concreto de 14 m 750 kg Postes en H - Circuito sencillo  - retención</v>
          </cell>
          <cell r="C175">
            <v>11952000</v>
          </cell>
          <cell r="D175"/>
          <cell r="E175">
            <v>7</v>
          </cell>
          <cell r="F175" t="str">
            <v>Líneas aéreas</v>
          </cell>
          <cell r="G175">
            <v>3</v>
          </cell>
          <cell r="H175">
            <v>45</v>
          </cell>
          <cell r="I175">
            <v>0.99</v>
          </cell>
        </row>
        <row r="176">
          <cell r="A176" t="str">
            <v>N3L66</v>
          </cell>
          <cell r="B176" t="str">
            <v>Poste de concreto de 14 m 750 kg Postes en H - Circuito doble - suspensión</v>
          </cell>
          <cell r="C176">
            <v>8703000</v>
          </cell>
          <cell r="D176"/>
          <cell r="E176">
            <v>7</v>
          </cell>
          <cell r="F176" t="str">
            <v>Líneas aéreas</v>
          </cell>
          <cell r="G176">
            <v>3</v>
          </cell>
          <cell r="H176">
            <v>45</v>
          </cell>
          <cell r="I176">
            <v>0.99</v>
          </cell>
        </row>
        <row r="177">
          <cell r="A177" t="str">
            <v>N3L67</v>
          </cell>
          <cell r="B177" t="str">
            <v>Poste de concreto de 14 m 750 kg Postes en H - Circuito doble - retención</v>
          </cell>
          <cell r="C177">
            <v>13898000</v>
          </cell>
          <cell r="D177"/>
          <cell r="E177">
            <v>7</v>
          </cell>
          <cell r="F177" t="str">
            <v>Líneas aéreas</v>
          </cell>
          <cell r="G177">
            <v>3</v>
          </cell>
          <cell r="H177">
            <v>45</v>
          </cell>
          <cell r="I177">
            <v>0.99</v>
          </cell>
        </row>
        <row r="178">
          <cell r="A178" t="str">
            <v>N3L68</v>
          </cell>
          <cell r="B178" t="str">
            <v>Estructura de concreto   (2000 kg  27m) - retención</v>
          </cell>
          <cell r="C178">
            <v>23603000</v>
          </cell>
          <cell r="D178"/>
          <cell r="E178">
            <v>7</v>
          </cell>
          <cell r="F178" t="str">
            <v>Líneas aéreas</v>
          </cell>
          <cell r="G178">
            <v>3</v>
          </cell>
          <cell r="H178">
            <v>45</v>
          </cell>
          <cell r="I178">
            <v>0.99</v>
          </cell>
        </row>
        <row r="179">
          <cell r="A179" t="str">
            <v>N3L69</v>
          </cell>
          <cell r="B179" t="str">
            <v>Estructura de concreto   (3000 kg 27 m) - suspensión</v>
          </cell>
          <cell r="C179">
            <v>30714000</v>
          </cell>
          <cell r="D179"/>
          <cell r="E179">
            <v>7</v>
          </cell>
          <cell r="F179" t="str">
            <v>Líneas aéreas</v>
          </cell>
          <cell r="G179">
            <v>3</v>
          </cell>
          <cell r="H179">
            <v>45</v>
          </cell>
          <cell r="I179">
            <v>0.99</v>
          </cell>
        </row>
        <row r="180">
          <cell r="A180" t="str">
            <v>N3L70</v>
          </cell>
          <cell r="B180" t="str">
            <v>Torrecilla - Circuito sencillo - suspensión</v>
          </cell>
          <cell r="C180">
            <v>22616000</v>
          </cell>
          <cell r="D180"/>
          <cell r="E180">
            <v>7</v>
          </cell>
          <cell r="F180" t="str">
            <v>Líneas aéreas</v>
          </cell>
          <cell r="G180">
            <v>3</v>
          </cell>
          <cell r="H180">
            <v>45</v>
          </cell>
          <cell r="I180">
            <v>0.99</v>
          </cell>
        </row>
        <row r="181">
          <cell r="A181" t="str">
            <v>N3L71</v>
          </cell>
          <cell r="B181" t="str">
            <v>Torrecilla - Circuito sencillo - retención</v>
          </cell>
          <cell r="C181">
            <v>22616000</v>
          </cell>
          <cell r="D181"/>
          <cell r="E181">
            <v>7</v>
          </cell>
          <cell r="F181" t="str">
            <v>Líneas aéreas</v>
          </cell>
          <cell r="G181">
            <v>3</v>
          </cell>
          <cell r="H181">
            <v>45</v>
          </cell>
          <cell r="I181">
            <v>0.99</v>
          </cell>
        </row>
        <row r="182">
          <cell r="A182" t="str">
            <v>N3L72</v>
          </cell>
          <cell r="B182" t="str">
            <v>Torrecilla de - Circuito doble - suspensión</v>
          </cell>
          <cell r="C182">
            <v>23685000</v>
          </cell>
          <cell r="D182"/>
          <cell r="E182">
            <v>7</v>
          </cell>
          <cell r="F182" t="str">
            <v>Líneas aéreas</v>
          </cell>
          <cell r="G182">
            <v>3</v>
          </cell>
          <cell r="H182">
            <v>45</v>
          </cell>
          <cell r="I182">
            <v>0.99</v>
          </cell>
        </row>
        <row r="183">
          <cell r="A183" t="str">
            <v>N3L73</v>
          </cell>
          <cell r="B183" t="str">
            <v>Torrecilla de - Circuito doble - retención</v>
          </cell>
          <cell r="C183">
            <v>29763000</v>
          </cell>
          <cell r="D183"/>
          <cell r="E183">
            <v>7</v>
          </cell>
          <cell r="F183" t="str">
            <v>Líneas aéreas</v>
          </cell>
          <cell r="G183">
            <v>3</v>
          </cell>
          <cell r="H183">
            <v>45</v>
          </cell>
          <cell r="I183">
            <v>0.99</v>
          </cell>
        </row>
        <row r="184">
          <cell r="A184" t="str">
            <v>N3L74</v>
          </cell>
          <cell r="B184" t="str">
            <v>Poste de PRFV de 14 m 750 kg- Poste simple - Circuito sencillo - suspensión</v>
          </cell>
          <cell r="C184">
            <v>13426000</v>
          </cell>
          <cell r="D184"/>
          <cell r="E184">
            <v>7</v>
          </cell>
          <cell r="F184" t="str">
            <v>Líneas aéreas</v>
          </cell>
          <cell r="G184">
            <v>3</v>
          </cell>
          <cell r="H184">
            <v>45</v>
          </cell>
          <cell r="I184">
            <v>0.99</v>
          </cell>
        </row>
        <row r="185">
          <cell r="A185" t="str">
            <v>N3L75</v>
          </cell>
          <cell r="B185" t="str">
            <v>Poste de PRFV de 14 m 750 kg- Poste simple - Circuito sencillo - retención</v>
          </cell>
          <cell r="C185">
            <v>16435000</v>
          </cell>
          <cell r="D185"/>
          <cell r="E185">
            <v>7</v>
          </cell>
          <cell r="F185" t="str">
            <v>Líneas aéreas</v>
          </cell>
          <cell r="G185">
            <v>3</v>
          </cell>
          <cell r="H185">
            <v>45</v>
          </cell>
          <cell r="I185">
            <v>0.99</v>
          </cell>
        </row>
        <row r="186">
          <cell r="A186" t="str">
            <v>N3L76</v>
          </cell>
          <cell r="B186" t="str">
            <v>Poste de PRFV  de 14 m 750 kg- Poste simple - Circuito doble - suspensión</v>
          </cell>
          <cell r="C186">
            <v>14422000</v>
          </cell>
          <cell r="D186"/>
          <cell r="E186">
            <v>7</v>
          </cell>
          <cell r="F186" t="str">
            <v>Líneas aéreas</v>
          </cell>
          <cell r="G186">
            <v>3</v>
          </cell>
          <cell r="H186">
            <v>45</v>
          </cell>
          <cell r="I186">
            <v>0.99</v>
          </cell>
        </row>
        <row r="187">
          <cell r="A187" t="str">
            <v>N3L77</v>
          </cell>
          <cell r="B187" t="str">
            <v>Poste de PRFV  de 14 m 750 kg- Poste simple - Circuito doble - retención</v>
          </cell>
          <cell r="C187">
            <v>18292000</v>
          </cell>
          <cell r="D187"/>
          <cell r="E187">
            <v>7</v>
          </cell>
          <cell r="F187" t="str">
            <v>Líneas aéreas</v>
          </cell>
          <cell r="G187">
            <v>3</v>
          </cell>
          <cell r="H187">
            <v>45</v>
          </cell>
          <cell r="I187">
            <v>0.99</v>
          </cell>
        </row>
        <row r="188">
          <cell r="A188" t="str">
            <v>N3L78</v>
          </cell>
          <cell r="B188" t="str">
            <v>Poste de PRFV de 14 m 750 kg- Postes en H - Circuito sencillo - suspensión</v>
          </cell>
          <cell r="C188">
            <v>26446000</v>
          </cell>
          <cell r="D188"/>
          <cell r="E188">
            <v>7</v>
          </cell>
          <cell r="F188" t="str">
            <v>Líneas aéreas</v>
          </cell>
          <cell r="G188">
            <v>3</v>
          </cell>
          <cell r="H188">
            <v>45</v>
          </cell>
          <cell r="I188">
            <v>0.99</v>
          </cell>
        </row>
        <row r="189">
          <cell r="A189" t="str">
            <v>N3L79</v>
          </cell>
          <cell r="B189" t="str">
            <v>Poste de PRFV de 14 m 750 kg- Postes en H - Circuito sencillo - retención</v>
          </cell>
          <cell r="C189">
            <v>30916000</v>
          </cell>
          <cell r="D189"/>
          <cell r="E189">
            <v>7</v>
          </cell>
          <cell r="F189" t="str">
            <v>Líneas aéreas</v>
          </cell>
          <cell r="G189">
            <v>3</v>
          </cell>
          <cell r="H189">
            <v>45</v>
          </cell>
          <cell r="I189">
            <v>0.99</v>
          </cell>
        </row>
        <row r="190">
          <cell r="A190" t="str">
            <v>N3L80</v>
          </cell>
          <cell r="B190" t="str">
            <v>Poste de PRFV  de 14 m 750 kg- Postes en H - Circuito doble - suspensión</v>
          </cell>
          <cell r="C190">
            <v>27592000</v>
          </cell>
          <cell r="D190"/>
          <cell r="E190">
            <v>7</v>
          </cell>
          <cell r="F190" t="str">
            <v>Líneas aéreas</v>
          </cell>
          <cell r="G190">
            <v>3</v>
          </cell>
          <cell r="H190">
            <v>45</v>
          </cell>
          <cell r="I190">
            <v>0.99</v>
          </cell>
        </row>
        <row r="191">
          <cell r="A191" t="str">
            <v>N3L81</v>
          </cell>
          <cell r="B191" t="str">
            <v>Poste de PRFV  de 14 m 750 kg- Postes en H - Circuito doble - retención</v>
          </cell>
          <cell r="C191">
            <v>32863000</v>
          </cell>
          <cell r="D191"/>
          <cell r="E191">
            <v>7</v>
          </cell>
          <cell r="F191" t="str">
            <v>Líneas aéreas</v>
          </cell>
          <cell r="G191">
            <v>3</v>
          </cell>
          <cell r="H191">
            <v>45</v>
          </cell>
          <cell r="I191">
            <v>0.99</v>
          </cell>
        </row>
        <row r="192">
          <cell r="A192" t="str">
            <v>N3L82</v>
          </cell>
          <cell r="B192" t="str">
            <v>Canalización 4*6"</v>
          </cell>
          <cell r="C192">
            <v>512465000</v>
          </cell>
          <cell r="D192"/>
          <cell r="E192">
            <v>8</v>
          </cell>
          <cell r="F192" t="str">
            <v>Líneas subterráneas</v>
          </cell>
          <cell r="G192">
            <v>3</v>
          </cell>
          <cell r="H192">
            <v>45</v>
          </cell>
          <cell r="I192">
            <v>0.99</v>
          </cell>
        </row>
        <row r="193">
          <cell r="A193" t="str">
            <v>N3L83</v>
          </cell>
          <cell r="B193" t="str">
            <v>Canalización 6*6"</v>
          </cell>
          <cell r="C193">
            <v>659760000</v>
          </cell>
          <cell r="D193"/>
          <cell r="E193">
            <v>8</v>
          </cell>
          <cell r="F193" t="str">
            <v>Líneas subterráneas</v>
          </cell>
          <cell r="G193">
            <v>3</v>
          </cell>
          <cell r="H193">
            <v>45</v>
          </cell>
          <cell r="I193">
            <v>0.99</v>
          </cell>
        </row>
        <row r="194">
          <cell r="A194" t="str">
            <v>N3L84</v>
          </cell>
          <cell r="B194" t="str">
            <v>km de conductor (3 fases)  ACSR 2 AWG</v>
          </cell>
          <cell r="C194">
            <v>15170000</v>
          </cell>
          <cell r="D194"/>
          <cell r="E194">
            <v>7</v>
          </cell>
          <cell r="F194" t="str">
            <v>Líneas aéreas</v>
          </cell>
          <cell r="G194">
            <v>3</v>
          </cell>
          <cell r="H194">
            <v>45</v>
          </cell>
          <cell r="I194">
            <v>0.99</v>
          </cell>
        </row>
        <row r="195">
          <cell r="A195" t="str">
            <v>N3L85</v>
          </cell>
          <cell r="B195" t="str">
            <v>km de conductor (3 fases)  ACSR 1 AWG</v>
          </cell>
          <cell r="C195">
            <v>16206000</v>
          </cell>
          <cell r="D195"/>
          <cell r="E195">
            <v>7</v>
          </cell>
          <cell r="F195" t="str">
            <v>Líneas aéreas</v>
          </cell>
          <cell r="G195">
            <v>3</v>
          </cell>
          <cell r="H195">
            <v>45</v>
          </cell>
          <cell r="I195">
            <v>0.99</v>
          </cell>
        </row>
        <row r="196">
          <cell r="A196" t="str">
            <v>N3L86</v>
          </cell>
          <cell r="B196" t="str">
            <v>km de conductor (3 fases)  ACSR 1/0 AWG</v>
          </cell>
          <cell r="C196">
            <v>17638000</v>
          </cell>
          <cell r="D196"/>
          <cell r="E196">
            <v>7</v>
          </cell>
          <cell r="F196" t="str">
            <v>Líneas aéreas</v>
          </cell>
          <cell r="G196">
            <v>3</v>
          </cell>
          <cell r="H196">
            <v>45</v>
          </cell>
          <cell r="I196">
            <v>0.99</v>
          </cell>
        </row>
        <row r="197">
          <cell r="A197" t="str">
            <v>N3L87</v>
          </cell>
          <cell r="B197" t="str">
            <v>km de conductor (3 fases)  ACSR 2/0 AWG</v>
          </cell>
          <cell r="C197">
            <v>19471000</v>
          </cell>
          <cell r="D197"/>
          <cell r="E197">
            <v>7</v>
          </cell>
          <cell r="F197" t="str">
            <v>Líneas aéreas</v>
          </cell>
          <cell r="G197">
            <v>3</v>
          </cell>
          <cell r="H197">
            <v>45</v>
          </cell>
          <cell r="I197">
            <v>0.99</v>
          </cell>
        </row>
        <row r="198">
          <cell r="A198" t="str">
            <v>N3L88</v>
          </cell>
          <cell r="B198" t="str">
            <v>km de conductor (3 fases)  ACSR 3/0 AWG</v>
          </cell>
          <cell r="C198">
            <v>21878000</v>
          </cell>
          <cell r="D198"/>
          <cell r="E198">
            <v>7</v>
          </cell>
          <cell r="F198" t="str">
            <v>Líneas aéreas</v>
          </cell>
          <cell r="G198">
            <v>3</v>
          </cell>
          <cell r="H198">
            <v>45</v>
          </cell>
          <cell r="I198">
            <v>0.99</v>
          </cell>
        </row>
        <row r="199">
          <cell r="A199" t="str">
            <v>N3L89</v>
          </cell>
          <cell r="B199" t="str">
            <v>km de conductor (3 fases)  ACSR 4/0 AWG</v>
          </cell>
          <cell r="C199">
            <v>25204000</v>
          </cell>
          <cell r="D199"/>
          <cell r="E199">
            <v>7</v>
          </cell>
          <cell r="F199" t="str">
            <v>Líneas aéreas</v>
          </cell>
          <cell r="G199">
            <v>3</v>
          </cell>
          <cell r="H199">
            <v>45</v>
          </cell>
          <cell r="I199">
            <v>0.99</v>
          </cell>
        </row>
        <row r="200">
          <cell r="A200" t="str">
            <v>N3L90</v>
          </cell>
          <cell r="B200" t="str">
            <v>km de conductor (3 fases)  ACSR 336 kcmil</v>
          </cell>
          <cell r="C200">
            <v>35012000</v>
          </cell>
          <cell r="D200"/>
          <cell r="E200">
            <v>7</v>
          </cell>
          <cell r="F200" t="str">
            <v>Líneas aéreas</v>
          </cell>
          <cell r="G200">
            <v>3</v>
          </cell>
          <cell r="H200">
            <v>45</v>
          </cell>
          <cell r="I200">
            <v>0.99</v>
          </cell>
        </row>
        <row r="201">
          <cell r="A201" t="str">
            <v>N3L91</v>
          </cell>
          <cell r="B201" t="str">
            <v>km de conductor (3 fases)  semiaislado 4 AWG</v>
          </cell>
          <cell r="C201">
            <v>14491000</v>
          </cell>
          <cell r="D201"/>
          <cell r="E201">
            <v>7</v>
          </cell>
          <cell r="F201" t="str">
            <v>Líneas aéreas</v>
          </cell>
          <cell r="G201">
            <v>3</v>
          </cell>
          <cell r="H201">
            <v>45</v>
          </cell>
          <cell r="I201">
            <v>0.99</v>
          </cell>
        </row>
        <row r="202">
          <cell r="A202" t="str">
            <v>N3L92</v>
          </cell>
          <cell r="B202" t="str">
            <v>km de conductor (3 fases)  semiaislado 2 AWG</v>
          </cell>
          <cell r="C202">
            <v>17923000</v>
          </cell>
          <cell r="D202"/>
          <cell r="E202">
            <v>7</v>
          </cell>
          <cell r="F202" t="str">
            <v>Líneas aéreas</v>
          </cell>
          <cell r="G202">
            <v>3</v>
          </cell>
          <cell r="H202">
            <v>45</v>
          </cell>
          <cell r="I202">
            <v>0.99</v>
          </cell>
        </row>
        <row r="203">
          <cell r="A203" t="str">
            <v>N3L93</v>
          </cell>
          <cell r="B203" t="str">
            <v>km de conductor (3 fases)  semiaislado 1 AWG</v>
          </cell>
          <cell r="C203">
            <v>21100000</v>
          </cell>
          <cell r="D203"/>
          <cell r="E203">
            <v>7</v>
          </cell>
          <cell r="F203" t="str">
            <v>Líneas aéreas</v>
          </cell>
          <cell r="G203">
            <v>3</v>
          </cell>
          <cell r="H203">
            <v>45</v>
          </cell>
          <cell r="I203">
            <v>0.99</v>
          </cell>
        </row>
        <row r="204">
          <cell r="A204" t="str">
            <v>N3L94</v>
          </cell>
          <cell r="B204" t="str">
            <v>km de conductor (3 fases)  semiaislado 1/0 AWG</v>
          </cell>
          <cell r="C204">
            <v>26209000</v>
          </cell>
          <cell r="D204"/>
          <cell r="E204">
            <v>7</v>
          </cell>
          <cell r="F204" t="str">
            <v>Líneas aéreas</v>
          </cell>
          <cell r="G204">
            <v>3</v>
          </cell>
          <cell r="H204">
            <v>45</v>
          </cell>
          <cell r="I204">
            <v>0.99</v>
          </cell>
        </row>
        <row r="205">
          <cell r="A205" t="str">
            <v>N3L95</v>
          </cell>
          <cell r="B205" t="str">
            <v>km de conductor (3 fases)  semiaislado 2/0 AWG</v>
          </cell>
          <cell r="C205">
            <v>33813000</v>
          </cell>
          <cell r="D205"/>
          <cell r="E205">
            <v>7</v>
          </cell>
          <cell r="F205" t="str">
            <v>Líneas aéreas</v>
          </cell>
          <cell r="G205">
            <v>3</v>
          </cell>
          <cell r="H205">
            <v>45</v>
          </cell>
          <cell r="I205">
            <v>0.99</v>
          </cell>
        </row>
        <row r="206">
          <cell r="A206" t="str">
            <v>N3L96</v>
          </cell>
          <cell r="B206" t="str">
            <v>km de conductor (3 fases)  semiaislado 3/0 AWG</v>
          </cell>
          <cell r="C206">
            <v>45389000</v>
          </cell>
          <cell r="D206"/>
          <cell r="E206">
            <v>7</v>
          </cell>
          <cell r="F206" t="str">
            <v>Líneas aéreas</v>
          </cell>
          <cell r="G206">
            <v>3</v>
          </cell>
          <cell r="H206">
            <v>45</v>
          </cell>
          <cell r="I206">
            <v>0.99</v>
          </cell>
        </row>
        <row r="207">
          <cell r="A207" t="str">
            <v>N3L97</v>
          </cell>
          <cell r="B207" t="str">
            <v>km de conductor (3 fases)  semiaislado 4/0 AWG</v>
          </cell>
          <cell r="C207">
            <v>63988000</v>
          </cell>
          <cell r="D207"/>
          <cell r="E207">
            <v>7</v>
          </cell>
          <cell r="F207" t="str">
            <v>Líneas aéreas</v>
          </cell>
          <cell r="G207">
            <v>3</v>
          </cell>
          <cell r="H207">
            <v>45</v>
          </cell>
          <cell r="I207">
            <v>0.99</v>
          </cell>
        </row>
        <row r="208">
          <cell r="A208" t="str">
            <v>N3L98</v>
          </cell>
          <cell r="B208" t="str">
            <v>km de conductor (3 fases)  semiaislado 266 kcmil</v>
          </cell>
          <cell r="C208">
            <v>208008000</v>
          </cell>
          <cell r="D208"/>
          <cell r="E208">
            <v>7</v>
          </cell>
          <cell r="F208" t="str">
            <v>Líneas aéreas</v>
          </cell>
          <cell r="G208">
            <v>3</v>
          </cell>
          <cell r="H208">
            <v>45</v>
          </cell>
          <cell r="I208">
            <v>0.99</v>
          </cell>
        </row>
        <row r="209">
          <cell r="A209" t="str">
            <v>N3L99</v>
          </cell>
          <cell r="B209" t="str">
            <v>km de conductor (3 fases)  semiaislado 336 kcmil</v>
          </cell>
          <cell r="C209">
            <v>250326000</v>
          </cell>
          <cell r="D209"/>
          <cell r="E209">
            <v>7</v>
          </cell>
          <cell r="F209" t="str">
            <v>Líneas aéreas</v>
          </cell>
          <cell r="G209">
            <v>3</v>
          </cell>
          <cell r="H209">
            <v>45</v>
          </cell>
          <cell r="I209">
            <v>0.99</v>
          </cell>
        </row>
        <row r="210">
          <cell r="A210" t="str">
            <v>N3L100</v>
          </cell>
          <cell r="B210" t="str">
            <v>km de conductor (3 fases)  semiaislado 477 kcmil</v>
          </cell>
          <cell r="C210">
            <v>363887000</v>
          </cell>
          <cell r="D210"/>
          <cell r="E210">
            <v>7</v>
          </cell>
          <cell r="F210" t="str">
            <v>Líneas aéreas</v>
          </cell>
          <cell r="G210">
            <v>3</v>
          </cell>
          <cell r="H210">
            <v>45</v>
          </cell>
          <cell r="I210">
            <v>0.99</v>
          </cell>
        </row>
        <row r="211">
          <cell r="A211" t="str">
            <v>N3L101</v>
          </cell>
          <cell r="B211" t="str">
            <v>km de conductor (3 fases)  semiaislado 795 kcmil</v>
          </cell>
          <cell r="C211">
            <v>664808000</v>
          </cell>
          <cell r="D211"/>
          <cell r="E211">
            <v>7</v>
          </cell>
          <cell r="F211" t="str">
            <v>Líneas aéreas</v>
          </cell>
          <cell r="G211">
            <v>3</v>
          </cell>
          <cell r="H211">
            <v>45</v>
          </cell>
          <cell r="I211">
            <v>0.99</v>
          </cell>
        </row>
        <row r="212">
          <cell r="A212" t="str">
            <v>N3L102</v>
          </cell>
          <cell r="B212" t="str">
            <v>km de conductor (3 fases)  EPR 1/0 AWG</v>
          </cell>
          <cell r="C212">
            <v>170662000</v>
          </cell>
          <cell r="D212"/>
          <cell r="E212">
            <v>8</v>
          </cell>
          <cell r="F212" t="str">
            <v>Líneas subterráneas</v>
          </cell>
          <cell r="G212">
            <v>3</v>
          </cell>
          <cell r="H212">
            <v>45</v>
          </cell>
          <cell r="I212">
            <v>0.99</v>
          </cell>
        </row>
        <row r="213">
          <cell r="A213" t="str">
            <v>N3L103</v>
          </cell>
          <cell r="B213" t="str">
            <v>km de conductor (3 fases)  EPR 2/0 AWG</v>
          </cell>
          <cell r="C213">
            <v>187366000</v>
          </cell>
          <cell r="D213"/>
          <cell r="E213">
            <v>8</v>
          </cell>
          <cell r="F213" t="str">
            <v>Líneas subterráneas</v>
          </cell>
          <cell r="G213">
            <v>3</v>
          </cell>
          <cell r="H213">
            <v>45</v>
          </cell>
          <cell r="I213">
            <v>0.99</v>
          </cell>
        </row>
        <row r="214">
          <cell r="A214" t="str">
            <v>N3L104</v>
          </cell>
          <cell r="B214" t="str">
            <v>km de conductor (3 fases)  EPR 3/0 AWG</v>
          </cell>
          <cell r="C214">
            <v>208311000</v>
          </cell>
          <cell r="D214"/>
          <cell r="E214">
            <v>8</v>
          </cell>
          <cell r="F214" t="str">
            <v>Líneas subterráneas</v>
          </cell>
          <cell r="G214">
            <v>3</v>
          </cell>
          <cell r="H214">
            <v>45</v>
          </cell>
          <cell r="I214">
            <v>0.99</v>
          </cell>
        </row>
        <row r="215">
          <cell r="A215" t="str">
            <v>N3L105</v>
          </cell>
          <cell r="B215" t="str">
            <v>km de conductor (3 fases)  EPR 4/0 AWG</v>
          </cell>
          <cell r="C215">
            <v>233672000</v>
          </cell>
          <cell r="D215"/>
          <cell r="E215">
            <v>8</v>
          </cell>
          <cell r="F215" t="str">
            <v>Líneas subterráneas</v>
          </cell>
          <cell r="G215">
            <v>3</v>
          </cell>
          <cell r="H215">
            <v>45</v>
          </cell>
          <cell r="I215">
            <v>0.99</v>
          </cell>
        </row>
        <row r="216">
          <cell r="A216" t="str">
            <v>N3L106</v>
          </cell>
          <cell r="B216" t="str">
            <v>km de conductor (3 fases)  EPR 250 kcmil</v>
          </cell>
          <cell r="C216">
            <v>276723000</v>
          </cell>
          <cell r="D216"/>
          <cell r="E216">
            <v>8</v>
          </cell>
          <cell r="F216" t="str">
            <v>Líneas subterráneas</v>
          </cell>
          <cell r="G216">
            <v>3</v>
          </cell>
          <cell r="H216">
            <v>45</v>
          </cell>
          <cell r="I216">
            <v>0.99</v>
          </cell>
        </row>
        <row r="217">
          <cell r="A217" t="str">
            <v>N3L107</v>
          </cell>
          <cell r="B217" t="str">
            <v>km de conductor (3 fases)  EPR 300 kcmil</v>
          </cell>
          <cell r="C217">
            <v>305108000</v>
          </cell>
          <cell r="D217"/>
          <cell r="E217">
            <v>8</v>
          </cell>
          <cell r="F217" t="str">
            <v>Líneas subterráneas</v>
          </cell>
          <cell r="G217">
            <v>3</v>
          </cell>
          <cell r="H217">
            <v>45</v>
          </cell>
          <cell r="I217">
            <v>0.99</v>
          </cell>
        </row>
        <row r="218">
          <cell r="A218" t="str">
            <v>N3L108</v>
          </cell>
          <cell r="B218" t="str">
            <v>km de conductor (3 fases)  EPR 350 kcmil</v>
          </cell>
          <cell r="C218">
            <v>333290000</v>
          </cell>
          <cell r="D218"/>
          <cell r="E218">
            <v>8</v>
          </cell>
          <cell r="F218" t="str">
            <v>Líneas subterráneas</v>
          </cell>
          <cell r="G218">
            <v>3</v>
          </cell>
          <cell r="H218">
            <v>45</v>
          </cell>
          <cell r="I218">
            <v>0.99</v>
          </cell>
        </row>
        <row r="219">
          <cell r="A219" t="str">
            <v>N3L109</v>
          </cell>
          <cell r="B219" t="str">
            <v>km de conductor (3 fases)  EPR 400 kcmil</v>
          </cell>
          <cell r="C219">
            <v>367944000</v>
          </cell>
          <cell r="D219"/>
          <cell r="E219">
            <v>8</v>
          </cell>
          <cell r="F219" t="str">
            <v>Líneas subterráneas</v>
          </cell>
          <cell r="G219">
            <v>3</v>
          </cell>
          <cell r="H219">
            <v>45</v>
          </cell>
          <cell r="I219">
            <v>0.99</v>
          </cell>
        </row>
        <row r="220">
          <cell r="A220" t="str">
            <v>N3L110</v>
          </cell>
          <cell r="B220" t="str">
            <v>km de conductor (3 fases)  EPR 500 kcmil</v>
          </cell>
          <cell r="C220">
            <v>422824000</v>
          </cell>
          <cell r="D220"/>
          <cell r="E220">
            <v>8</v>
          </cell>
          <cell r="F220" t="str">
            <v>Líneas subterráneas</v>
          </cell>
          <cell r="G220">
            <v>3</v>
          </cell>
          <cell r="H220">
            <v>45</v>
          </cell>
          <cell r="I220">
            <v>0.99</v>
          </cell>
        </row>
        <row r="221">
          <cell r="A221" t="str">
            <v>N3L111</v>
          </cell>
          <cell r="B221" t="str">
            <v>km de conductor (3 fases)  EPR 600 kcmil</v>
          </cell>
          <cell r="C221">
            <v>479210000</v>
          </cell>
          <cell r="D221"/>
          <cell r="E221">
            <v>8</v>
          </cell>
          <cell r="F221" t="str">
            <v>Líneas subterráneas</v>
          </cell>
          <cell r="G221">
            <v>3</v>
          </cell>
          <cell r="H221">
            <v>45</v>
          </cell>
          <cell r="I221">
            <v>0.99</v>
          </cell>
        </row>
        <row r="222">
          <cell r="A222" t="str">
            <v>N3L112</v>
          </cell>
          <cell r="B222" t="str">
            <v>km de conductor (3 fases)  EPR 750 kcmil</v>
          </cell>
          <cell r="C222">
            <v>558974000</v>
          </cell>
          <cell r="D222"/>
          <cell r="E222">
            <v>8</v>
          </cell>
          <cell r="F222" t="str">
            <v>Líneas subterráneas</v>
          </cell>
          <cell r="G222">
            <v>3</v>
          </cell>
          <cell r="H222">
            <v>45</v>
          </cell>
          <cell r="I222">
            <v>0.99</v>
          </cell>
        </row>
        <row r="223">
          <cell r="A223" t="str">
            <v>N3L113</v>
          </cell>
          <cell r="B223" t="str">
            <v>km de conductor (3 fases)  de cobre aislado XLP o  EPR, 35 kV- 2 AWG</v>
          </cell>
          <cell r="C223">
            <v>222995000</v>
          </cell>
          <cell r="D223"/>
          <cell r="E223">
            <v>8</v>
          </cell>
          <cell r="F223" t="str">
            <v>Líneas subterráneas</v>
          </cell>
          <cell r="G223">
            <v>3</v>
          </cell>
          <cell r="H223">
            <v>45</v>
          </cell>
          <cell r="I223">
            <v>0.99</v>
          </cell>
        </row>
        <row r="224">
          <cell r="A224" t="str">
            <v>N3L114</v>
          </cell>
          <cell r="B224" t="str">
            <v>km de conductor (3 fases)  de cobre aislado XLP o  EPR, 35 kV- 2/0 AWG</v>
          </cell>
          <cell r="C224">
            <v>233828000</v>
          </cell>
          <cell r="D224"/>
          <cell r="E224">
            <v>8</v>
          </cell>
          <cell r="F224" t="str">
            <v>Líneas subterráneas</v>
          </cell>
          <cell r="G224">
            <v>3</v>
          </cell>
          <cell r="H224">
            <v>45</v>
          </cell>
          <cell r="I224">
            <v>0.99</v>
          </cell>
        </row>
        <row r="225">
          <cell r="A225" t="str">
            <v>N3L115</v>
          </cell>
          <cell r="B225" t="str">
            <v>km de conductor (3 fases)  de cobre aislado XLP o  EPR, 35 kV- 3/0 AWG</v>
          </cell>
          <cell r="C225">
            <v>246777000</v>
          </cell>
          <cell r="D225"/>
          <cell r="E225">
            <v>8</v>
          </cell>
          <cell r="F225" t="str">
            <v>Líneas subterráneas</v>
          </cell>
          <cell r="G225">
            <v>3</v>
          </cell>
          <cell r="H225">
            <v>45</v>
          </cell>
          <cell r="I225">
            <v>0.99</v>
          </cell>
        </row>
        <row r="226">
          <cell r="A226" t="str">
            <v>N3L116</v>
          </cell>
          <cell r="B226" t="str">
            <v>km de conductor (3 fases)  de cobre aislado XLP o  EPR, 35 kV- 4/0 AWG</v>
          </cell>
          <cell r="C226">
            <v>261654000</v>
          </cell>
          <cell r="D226"/>
          <cell r="E226">
            <v>8</v>
          </cell>
          <cell r="F226" t="str">
            <v>Líneas subterráneas</v>
          </cell>
          <cell r="G226">
            <v>3</v>
          </cell>
          <cell r="H226">
            <v>45</v>
          </cell>
          <cell r="I226">
            <v>0.99</v>
          </cell>
        </row>
        <row r="227">
          <cell r="A227" t="str">
            <v>N3L117</v>
          </cell>
          <cell r="B227" t="str">
            <v>km de conductor (3 fases)  de cobre aislado XLP o  EPR, 35 kV- 250 kcmil</v>
          </cell>
          <cell r="C227">
            <v>282576000</v>
          </cell>
          <cell r="D227"/>
          <cell r="E227">
            <v>8</v>
          </cell>
          <cell r="F227" t="str">
            <v>Líneas subterráneas</v>
          </cell>
          <cell r="G227">
            <v>3</v>
          </cell>
          <cell r="H227">
            <v>45</v>
          </cell>
          <cell r="I227">
            <v>0.99</v>
          </cell>
        </row>
        <row r="228">
          <cell r="A228" t="str">
            <v>N3L118</v>
          </cell>
          <cell r="B228" t="str">
            <v>km de conductor (3 fases)  de cobre aislado XLP o  EPR, 35 kV- 300 kcmil</v>
          </cell>
          <cell r="C228">
            <v>297326000</v>
          </cell>
          <cell r="D228"/>
          <cell r="E228">
            <v>8</v>
          </cell>
          <cell r="F228" t="str">
            <v>Líneas subterráneas</v>
          </cell>
          <cell r="G228">
            <v>3</v>
          </cell>
          <cell r="H228">
            <v>45</v>
          </cell>
          <cell r="I228">
            <v>0.99</v>
          </cell>
        </row>
        <row r="229">
          <cell r="A229" t="str">
            <v>N3L119</v>
          </cell>
          <cell r="B229" t="str">
            <v>km de conductor (3 fases)  de cobre aislado XLP o  EPR, 35 kV- 350 kcmil</v>
          </cell>
          <cell r="C229">
            <v>311340000</v>
          </cell>
          <cell r="D229"/>
          <cell r="E229">
            <v>8</v>
          </cell>
          <cell r="F229" t="str">
            <v>Líneas subterráneas</v>
          </cell>
          <cell r="G229">
            <v>3</v>
          </cell>
          <cell r="H229">
            <v>45</v>
          </cell>
          <cell r="I229">
            <v>0.99</v>
          </cell>
        </row>
        <row r="230">
          <cell r="A230" t="str">
            <v>N3L120</v>
          </cell>
          <cell r="B230" t="str">
            <v>km de conductor (3 fases)  de cobre aislado XLP o  EPR, 35 kV- 400 kcmil</v>
          </cell>
          <cell r="C230">
            <v>332629000</v>
          </cell>
          <cell r="D230"/>
          <cell r="E230">
            <v>8</v>
          </cell>
          <cell r="F230" t="str">
            <v>Líneas subterráneas</v>
          </cell>
          <cell r="G230">
            <v>3</v>
          </cell>
          <cell r="H230">
            <v>45</v>
          </cell>
          <cell r="I230">
            <v>0.99</v>
          </cell>
        </row>
        <row r="231">
          <cell r="A231" t="str">
            <v>N3L121</v>
          </cell>
          <cell r="B231" t="str">
            <v>km de conductor (3 fases)  de cobre aislado XLP o  EPR, 35 kV- 500 kcmil</v>
          </cell>
          <cell r="C231">
            <v>357310000</v>
          </cell>
          <cell r="D231"/>
          <cell r="E231">
            <v>8</v>
          </cell>
          <cell r="F231" t="str">
            <v>Líneas subterráneas</v>
          </cell>
          <cell r="G231">
            <v>3</v>
          </cell>
          <cell r="H231">
            <v>45</v>
          </cell>
          <cell r="I231">
            <v>0.99</v>
          </cell>
        </row>
        <row r="232">
          <cell r="A232" t="str">
            <v>N3L122</v>
          </cell>
          <cell r="B232" t="str">
            <v>km de conductor (3 fases)  de cobre aislado XLP o  EPR, 35 kV- 600 kcmil</v>
          </cell>
          <cell r="C232">
            <v>381154000</v>
          </cell>
          <cell r="D232"/>
          <cell r="E232">
            <v>8</v>
          </cell>
          <cell r="F232" t="str">
            <v>Líneas subterráneas</v>
          </cell>
          <cell r="G232">
            <v>3</v>
          </cell>
          <cell r="H232">
            <v>45</v>
          </cell>
          <cell r="I232">
            <v>0.99</v>
          </cell>
        </row>
        <row r="233">
          <cell r="A233" t="str">
            <v>N3L123</v>
          </cell>
          <cell r="B233" t="str">
            <v>km de conductor (3 fases)  de cobre aislado XLP o  EPR, 35 kV- 750 kcmil</v>
          </cell>
          <cell r="C233">
            <v>412759000</v>
          </cell>
          <cell r="D233"/>
          <cell r="E233">
            <v>8</v>
          </cell>
          <cell r="F233" t="str">
            <v>Líneas subterráneas</v>
          </cell>
          <cell r="G233">
            <v>3</v>
          </cell>
          <cell r="H233">
            <v>45</v>
          </cell>
          <cell r="I233">
            <v>0.99</v>
          </cell>
        </row>
        <row r="234">
          <cell r="A234" t="str">
            <v>N3L124</v>
          </cell>
          <cell r="B234" t="str">
            <v>Cable de Guarda</v>
          </cell>
          <cell r="C234">
            <v>3655000</v>
          </cell>
          <cell r="D234"/>
          <cell r="E234">
            <v>7</v>
          </cell>
          <cell r="F234" t="str">
            <v>Líneas aéreas</v>
          </cell>
          <cell r="G234">
            <v>3</v>
          </cell>
          <cell r="H234">
            <v>45</v>
          </cell>
          <cell r="I234">
            <v>0.99</v>
          </cell>
        </row>
        <row r="235">
          <cell r="A235" t="str">
            <v>N3L125</v>
          </cell>
          <cell r="B235" t="str">
            <v>Sistema de puesta a tierra diseño típico para torre</v>
          </cell>
          <cell r="C235">
            <v>1642000</v>
          </cell>
          <cell r="D235"/>
          <cell r="E235">
            <v>7</v>
          </cell>
          <cell r="F235" t="str">
            <v>Líneas aéreas</v>
          </cell>
          <cell r="G235">
            <v>3</v>
          </cell>
          <cell r="H235">
            <v>45</v>
          </cell>
          <cell r="I235">
            <v>0.99</v>
          </cell>
        </row>
        <row r="236">
          <cell r="A236" t="str">
            <v>N3L126</v>
          </cell>
          <cell r="B236" t="str">
            <v>Sistema de puesta a tierra diseño típico para poste</v>
          </cell>
          <cell r="C236">
            <v>376000</v>
          </cell>
          <cell r="D236"/>
          <cell r="E236">
            <v>7</v>
          </cell>
          <cell r="F236" t="str">
            <v>Líneas aéreas</v>
          </cell>
          <cell r="G236">
            <v>3</v>
          </cell>
          <cell r="H236">
            <v>45</v>
          </cell>
          <cell r="I236">
            <v>0.99</v>
          </cell>
        </row>
        <row r="237">
          <cell r="A237" t="str">
            <v>N3L127</v>
          </cell>
          <cell r="B237" t="str">
            <v>Poste metálico de 14 m 750 kg</v>
          </cell>
          <cell r="C237">
            <v>3699000</v>
          </cell>
          <cell r="D237"/>
          <cell r="E237">
            <v>7</v>
          </cell>
          <cell r="F237" t="str">
            <v>Líneas aéreas</v>
          </cell>
          <cell r="G237">
            <v>3</v>
          </cell>
          <cell r="H237">
            <v>45</v>
          </cell>
          <cell r="I237">
            <v>0.99</v>
          </cell>
        </row>
        <row r="238">
          <cell r="A238" t="str">
            <v>N3L128</v>
          </cell>
          <cell r="B238" t="str">
            <v>Poste metálico de 14 m 1050 kg</v>
          </cell>
          <cell r="C238">
            <v>5747000</v>
          </cell>
          <cell r="D238"/>
          <cell r="E238">
            <v>7</v>
          </cell>
          <cell r="F238" t="str">
            <v>Líneas aéreas</v>
          </cell>
          <cell r="G238">
            <v>3</v>
          </cell>
          <cell r="H238">
            <v>45</v>
          </cell>
          <cell r="I238">
            <v>0.99</v>
          </cell>
        </row>
        <row r="239">
          <cell r="A239" t="str">
            <v>N2L70</v>
          </cell>
          <cell r="B239" t="str">
            <v>Poste de concreto de 12 m 510 kg - suspensión</v>
          </cell>
          <cell r="C239">
            <v>3215000</v>
          </cell>
          <cell r="D239"/>
          <cell r="E239">
            <v>7</v>
          </cell>
          <cell r="F239" t="str">
            <v>Líneas aéreas</v>
          </cell>
          <cell r="G239">
            <v>2</v>
          </cell>
          <cell r="H239">
            <v>45</v>
          </cell>
          <cell r="I239">
            <v>0.94</v>
          </cell>
        </row>
        <row r="240">
          <cell r="A240" t="str">
            <v>N2L71</v>
          </cell>
          <cell r="B240" t="str">
            <v>Poste de concreto de 12 m 1050 kg - retención</v>
          </cell>
          <cell r="C240">
            <v>4226000</v>
          </cell>
          <cell r="D240"/>
          <cell r="E240">
            <v>7</v>
          </cell>
          <cell r="F240" t="str">
            <v>Líneas aéreas</v>
          </cell>
          <cell r="G240">
            <v>2</v>
          </cell>
          <cell r="H240">
            <v>45</v>
          </cell>
          <cell r="I240">
            <v>0.94</v>
          </cell>
        </row>
        <row r="241">
          <cell r="A241" t="str">
            <v>N2L72</v>
          </cell>
          <cell r="B241" t="str">
            <v xml:space="preserve">Poste de concreto de 12 m 750 kg - retención </v>
          </cell>
          <cell r="C241">
            <v>4086000</v>
          </cell>
          <cell r="D241"/>
          <cell r="E241">
            <v>7</v>
          </cell>
          <cell r="F241" t="str">
            <v>Líneas aéreas</v>
          </cell>
          <cell r="G241">
            <v>2</v>
          </cell>
          <cell r="H241">
            <v>45</v>
          </cell>
          <cell r="I241">
            <v>0.94</v>
          </cell>
        </row>
        <row r="242">
          <cell r="A242" t="str">
            <v>N2L73</v>
          </cell>
          <cell r="B242" t="str">
            <v>Poste de PRFV de 12 m 510 kg - suspensión</v>
          </cell>
          <cell r="C242">
            <v>5315000</v>
          </cell>
          <cell r="D242"/>
          <cell r="E242">
            <v>7</v>
          </cell>
          <cell r="F242" t="str">
            <v>Líneas aéreas</v>
          </cell>
          <cell r="G242">
            <v>2</v>
          </cell>
          <cell r="H242">
            <v>45</v>
          </cell>
          <cell r="I242">
            <v>0.94</v>
          </cell>
        </row>
        <row r="243">
          <cell r="A243" t="str">
            <v>N2L74</v>
          </cell>
          <cell r="B243" t="str">
            <v>Poste de PRFV de 12 m 1050 kg - retención</v>
          </cell>
          <cell r="C243">
            <v>7383000</v>
          </cell>
          <cell r="D243"/>
          <cell r="E243">
            <v>7</v>
          </cell>
          <cell r="F243" t="str">
            <v>Líneas aéreas</v>
          </cell>
          <cell r="G243">
            <v>2</v>
          </cell>
          <cell r="H243">
            <v>45</v>
          </cell>
          <cell r="I243">
            <v>0.94</v>
          </cell>
        </row>
        <row r="244">
          <cell r="A244" t="str">
            <v>N2L75</v>
          </cell>
          <cell r="B244" t="str">
            <v xml:space="preserve">Poste de PRFV de 12 m 750 kg - retención </v>
          </cell>
          <cell r="C244">
            <v>6029000</v>
          </cell>
          <cell r="D244"/>
          <cell r="E244">
            <v>7</v>
          </cell>
          <cell r="F244" t="str">
            <v>Líneas aéreas</v>
          </cell>
          <cell r="G244">
            <v>2</v>
          </cell>
          <cell r="H244">
            <v>45</v>
          </cell>
          <cell r="I244">
            <v>0.94</v>
          </cell>
        </row>
        <row r="245">
          <cell r="A245" t="str">
            <v>N2L76</v>
          </cell>
          <cell r="B245" t="str">
            <v>Canalización urbana 2x4"</v>
          </cell>
          <cell r="C245">
            <v>369585000</v>
          </cell>
          <cell r="D245"/>
          <cell r="E245">
            <v>8</v>
          </cell>
          <cell r="F245" t="str">
            <v>Líneas subterráneas</v>
          </cell>
          <cell r="G245">
            <v>2</v>
          </cell>
          <cell r="H245">
            <v>45</v>
          </cell>
          <cell r="I245">
            <v>0.94</v>
          </cell>
        </row>
        <row r="246">
          <cell r="A246" t="str">
            <v>N2L77</v>
          </cell>
          <cell r="B246" t="str">
            <v>Canalización urbana 4x4"</v>
          </cell>
          <cell r="C246">
            <v>525751000</v>
          </cell>
          <cell r="D246"/>
          <cell r="E246">
            <v>8</v>
          </cell>
          <cell r="F246" t="str">
            <v>Líneas subterráneas</v>
          </cell>
          <cell r="G246">
            <v>2</v>
          </cell>
          <cell r="H246">
            <v>45</v>
          </cell>
          <cell r="I246">
            <v>0.94</v>
          </cell>
        </row>
        <row r="247">
          <cell r="A247" t="str">
            <v>N2L78</v>
          </cell>
          <cell r="B247" t="str">
            <v>Canalización urbana 6x4"</v>
          </cell>
          <cell r="C247">
            <v>550569000</v>
          </cell>
          <cell r="D247"/>
          <cell r="E247">
            <v>8</v>
          </cell>
          <cell r="F247" t="str">
            <v>Líneas subterráneas</v>
          </cell>
          <cell r="G247">
            <v>2</v>
          </cell>
          <cell r="H247">
            <v>45</v>
          </cell>
          <cell r="I247">
            <v>0.94</v>
          </cell>
        </row>
        <row r="248">
          <cell r="A248" t="str">
            <v>N2L79</v>
          </cell>
          <cell r="B248" t="str">
            <v>Canalización urbana 6x4" y 3x6"</v>
          </cell>
          <cell r="C248">
            <v>828685000</v>
          </cell>
          <cell r="D248"/>
          <cell r="E248">
            <v>8</v>
          </cell>
          <cell r="F248" t="str">
            <v>Líneas subterráneas</v>
          </cell>
          <cell r="G248">
            <v>2</v>
          </cell>
          <cell r="H248">
            <v>45</v>
          </cell>
          <cell r="I248">
            <v>0.94</v>
          </cell>
        </row>
        <row r="249">
          <cell r="A249" t="str">
            <v>N2L80</v>
          </cell>
          <cell r="B249" t="str">
            <v>km de conductor (3 fases)  ACSR 4 AWG</v>
          </cell>
          <cell r="C249">
            <v>10968000</v>
          </cell>
          <cell r="D249"/>
          <cell r="E249">
            <v>7</v>
          </cell>
          <cell r="F249" t="str">
            <v>Líneas aéreas</v>
          </cell>
          <cell r="G249">
            <v>2</v>
          </cell>
          <cell r="H249">
            <v>45</v>
          </cell>
          <cell r="I249">
            <v>0.94</v>
          </cell>
        </row>
        <row r="250">
          <cell r="A250" t="str">
            <v>N2L81</v>
          </cell>
          <cell r="B250" t="str">
            <v>km de conductor (3 fases)  ACSR 2 AWG</v>
          </cell>
          <cell r="C250">
            <v>12347000</v>
          </cell>
          <cell r="D250"/>
          <cell r="E250">
            <v>7</v>
          </cell>
          <cell r="F250" t="str">
            <v>Líneas aéreas</v>
          </cell>
          <cell r="G250">
            <v>2</v>
          </cell>
          <cell r="H250">
            <v>45</v>
          </cell>
          <cell r="I250">
            <v>0.94</v>
          </cell>
        </row>
        <row r="251">
          <cell r="A251" t="str">
            <v>N2L82</v>
          </cell>
          <cell r="B251" t="str">
            <v>km de conductor (3 fases)  ACSR 1 AWG</v>
          </cell>
          <cell r="C251">
            <v>13383000</v>
          </cell>
          <cell r="D251"/>
          <cell r="E251">
            <v>7</v>
          </cell>
          <cell r="F251" t="str">
            <v>Líneas aéreas</v>
          </cell>
          <cell r="G251">
            <v>2</v>
          </cell>
          <cell r="H251">
            <v>45</v>
          </cell>
          <cell r="I251">
            <v>0.94</v>
          </cell>
        </row>
        <row r="252">
          <cell r="A252" t="str">
            <v>N2L83</v>
          </cell>
          <cell r="B252" t="str">
            <v>km de conductor (3 fases)  ACSR 1/0 AWG</v>
          </cell>
          <cell r="C252">
            <v>14814000</v>
          </cell>
          <cell r="D252"/>
          <cell r="E252">
            <v>7</v>
          </cell>
          <cell r="F252" t="str">
            <v>Líneas aéreas</v>
          </cell>
          <cell r="G252">
            <v>2</v>
          </cell>
          <cell r="H252">
            <v>45</v>
          </cell>
          <cell r="I252">
            <v>0.94</v>
          </cell>
        </row>
        <row r="253">
          <cell r="A253" t="str">
            <v>N2L84</v>
          </cell>
          <cell r="B253" t="str">
            <v>km de conductor (3 fases)  ACSR 2/0 AWG</v>
          </cell>
          <cell r="C253">
            <v>16647000</v>
          </cell>
          <cell r="D253"/>
          <cell r="E253">
            <v>7</v>
          </cell>
          <cell r="F253" t="str">
            <v>Líneas aéreas</v>
          </cell>
          <cell r="G253">
            <v>2</v>
          </cell>
          <cell r="H253">
            <v>45</v>
          </cell>
          <cell r="I253">
            <v>0.94</v>
          </cell>
        </row>
        <row r="254">
          <cell r="A254" t="str">
            <v>N2L85</v>
          </cell>
          <cell r="B254" t="str">
            <v>km de conductor (3 fases)  ACSR 3/0 AWG</v>
          </cell>
          <cell r="C254">
            <v>21807000</v>
          </cell>
          <cell r="D254"/>
          <cell r="E254">
            <v>7</v>
          </cell>
          <cell r="F254" t="str">
            <v>Líneas aéreas</v>
          </cell>
          <cell r="G254">
            <v>2</v>
          </cell>
          <cell r="H254">
            <v>45</v>
          </cell>
          <cell r="I254">
            <v>0.94</v>
          </cell>
        </row>
        <row r="255">
          <cell r="A255" t="str">
            <v>N2L86</v>
          </cell>
          <cell r="B255" t="str">
            <v>km de conductor (3 fases)  ACSR 4/0 AWG</v>
          </cell>
          <cell r="C255">
            <v>25134000</v>
          </cell>
          <cell r="D255"/>
          <cell r="E255">
            <v>7</v>
          </cell>
          <cell r="F255" t="str">
            <v>Líneas aéreas</v>
          </cell>
          <cell r="G255">
            <v>2</v>
          </cell>
          <cell r="H255">
            <v>45</v>
          </cell>
          <cell r="I255">
            <v>0.94</v>
          </cell>
        </row>
        <row r="256">
          <cell r="A256" t="str">
            <v>N2L87</v>
          </cell>
          <cell r="B256" t="str">
            <v>km de conductor (3 fases)  ACSR 266 kcmil</v>
          </cell>
          <cell r="C256">
            <v>29314000</v>
          </cell>
          <cell r="D256"/>
          <cell r="E256">
            <v>7</v>
          </cell>
          <cell r="F256" t="str">
            <v>Líneas aéreas</v>
          </cell>
          <cell r="G256">
            <v>2</v>
          </cell>
          <cell r="H256">
            <v>45</v>
          </cell>
          <cell r="I256">
            <v>0.94</v>
          </cell>
        </row>
        <row r="257">
          <cell r="A257" t="str">
            <v>N2L88</v>
          </cell>
          <cell r="B257" t="str">
            <v>km de conductor (3 fases)  ACSR 336 kcmil</v>
          </cell>
          <cell r="C257">
            <v>34942000</v>
          </cell>
          <cell r="D257"/>
          <cell r="E257">
            <v>7</v>
          </cell>
          <cell r="F257" t="str">
            <v>Líneas aéreas</v>
          </cell>
          <cell r="G257">
            <v>2</v>
          </cell>
          <cell r="H257">
            <v>45</v>
          </cell>
          <cell r="I257">
            <v>0.94</v>
          </cell>
        </row>
        <row r="258">
          <cell r="A258" t="str">
            <v>N2L89</v>
          </cell>
          <cell r="B258" t="str">
            <v>km de conductor (3 fases)  ACSR 397 kcmil</v>
          </cell>
          <cell r="C258">
            <v>40231000</v>
          </cell>
          <cell r="D258"/>
          <cell r="E258">
            <v>7</v>
          </cell>
          <cell r="F258" t="str">
            <v>Líneas aéreas</v>
          </cell>
          <cell r="G258">
            <v>2</v>
          </cell>
          <cell r="H258">
            <v>45</v>
          </cell>
          <cell r="I258">
            <v>0.94</v>
          </cell>
        </row>
        <row r="259">
          <cell r="A259" t="str">
            <v>N2L90</v>
          </cell>
          <cell r="B259" t="str">
            <v>km de conductor (3 fases)  ACSR 477 kcmil</v>
          </cell>
          <cell r="C259">
            <v>47372000</v>
          </cell>
          <cell r="D259"/>
          <cell r="E259">
            <v>7</v>
          </cell>
          <cell r="F259" t="str">
            <v>Líneas aéreas</v>
          </cell>
          <cell r="G259">
            <v>2</v>
          </cell>
          <cell r="H259">
            <v>45</v>
          </cell>
          <cell r="I259">
            <v>0.94</v>
          </cell>
        </row>
        <row r="260">
          <cell r="A260" t="str">
            <v>N2L91</v>
          </cell>
          <cell r="B260" t="str">
            <v>km de conductor (3 fases)  ACSR 605 kcmil</v>
          </cell>
          <cell r="C260">
            <v>55555000</v>
          </cell>
          <cell r="D260"/>
          <cell r="E260">
            <v>7</v>
          </cell>
          <cell r="F260" t="str">
            <v>Líneas aéreas</v>
          </cell>
          <cell r="G260">
            <v>2</v>
          </cell>
          <cell r="H260">
            <v>45</v>
          </cell>
          <cell r="I260">
            <v>0.94</v>
          </cell>
        </row>
        <row r="261">
          <cell r="A261" t="str">
            <v>N2L92</v>
          </cell>
          <cell r="B261" t="str">
            <v>km de conductor (3 fases)  ACSR 795 kcmil</v>
          </cell>
          <cell r="C261">
            <v>72689000</v>
          </cell>
          <cell r="D261"/>
          <cell r="E261">
            <v>7</v>
          </cell>
          <cell r="F261" t="str">
            <v>Líneas aéreas</v>
          </cell>
          <cell r="G261">
            <v>2</v>
          </cell>
          <cell r="H261">
            <v>45</v>
          </cell>
          <cell r="I261">
            <v>0.94</v>
          </cell>
        </row>
        <row r="262">
          <cell r="A262" t="str">
            <v>N2L93</v>
          </cell>
          <cell r="B262" t="str">
            <v>km de conductor (3 fases)  semiaislado 4 AWG</v>
          </cell>
          <cell r="C262">
            <v>11668000</v>
          </cell>
          <cell r="D262"/>
          <cell r="E262">
            <v>7</v>
          </cell>
          <cell r="F262" t="str">
            <v>Líneas aéreas</v>
          </cell>
          <cell r="G262">
            <v>2</v>
          </cell>
          <cell r="H262">
            <v>45</v>
          </cell>
          <cell r="I262">
            <v>0.94</v>
          </cell>
        </row>
        <row r="263">
          <cell r="A263" t="str">
            <v>N2L94</v>
          </cell>
          <cell r="B263" t="str">
            <v>km de conductor (3 fases)  semiaislado 2 AWG</v>
          </cell>
          <cell r="C263">
            <v>15099000</v>
          </cell>
          <cell r="D263"/>
          <cell r="E263">
            <v>7</v>
          </cell>
          <cell r="F263" t="str">
            <v>Líneas aéreas</v>
          </cell>
          <cell r="G263">
            <v>2</v>
          </cell>
          <cell r="H263">
            <v>45</v>
          </cell>
          <cell r="I263">
            <v>0.94</v>
          </cell>
        </row>
        <row r="264">
          <cell r="A264" t="str">
            <v>N2L95</v>
          </cell>
          <cell r="B264" t="str">
            <v>km de conductor (3 fases)  semiaislado 1 AWG</v>
          </cell>
          <cell r="C264">
            <v>18277000</v>
          </cell>
          <cell r="D264"/>
          <cell r="E264">
            <v>7</v>
          </cell>
          <cell r="F264" t="str">
            <v>Líneas aéreas</v>
          </cell>
          <cell r="G264">
            <v>2</v>
          </cell>
          <cell r="H264">
            <v>45</v>
          </cell>
          <cell r="I264">
            <v>0.94</v>
          </cell>
        </row>
        <row r="265">
          <cell r="A265" t="str">
            <v>N2L96</v>
          </cell>
          <cell r="B265" t="str">
            <v>km de conductor (3 fases)  semiaislado 1/0 AWG</v>
          </cell>
          <cell r="C265">
            <v>23386000</v>
          </cell>
          <cell r="D265"/>
          <cell r="E265">
            <v>7</v>
          </cell>
          <cell r="F265" t="str">
            <v>Líneas aéreas</v>
          </cell>
          <cell r="G265">
            <v>2</v>
          </cell>
          <cell r="H265">
            <v>45</v>
          </cell>
          <cell r="I265">
            <v>0.94</v>
          </cell>
        </row>
        <row r="266">
          <cell r="A266" t="str">
            <v>N2L97</v>
          </cell>
          <cell r="B266" t="str">
            <v>km de conductor (3 fases)  semiaislado 2/0 AWG</v>
          </cell>
          <cell r="C266">
            <v>30990000</v>
          </cell>
          <cell r="D266"/>
          <cell r="E266">
            <v>7</v>
          </cell>
          <cell r="F266" t="str">
            <v>Líneas aéreas</v>
          </cell>
          <cell r="G266">
            <v>2</v>
          </cell>
          <cell r="H266">
            <v>45</v>
          </cell>
          <cell r="I266">
            <v>0.94</v>
          </cell>
        </row>
        <row r="267">
          <cell r="A267" t="str">
            <v>N2L98</v>
          </cell>
          <cell r="B267" t="str">
            <v>km de conductor (3 fases)  semiaislado 3/0 AWG</v>
          </cell>
          <cell r="C267">
            <v>54035000</v>
          </cell>
          <cell r="D267"/>
          <cell r="E267">
            <v>7</v>
          </cell>
          <cell r="F267" t="str">
            <v>Líneas aéreas</v>
          </cell>
          <cell r="G267">
            <v>2</v>
          </cell>
          <cell r="H267">
            <v>45</v>
          </cell>
          <cell r="I267">
            <v>0.94</v>
          </cell>
        </row>
        <row r="268">
          <cell r="A268" t="str">
            <v>N2L99</v>
          </cell>
          <cell r="B268" t="str">
            <v>km de conductor (3 fases)  semiaislado 4/0 AWG</v>
          </cell>
          <cell r="C268">
            <v>72635000</v>
          </cell>
          <cell r="D268"/>
          <cell r="E268">
            <v>7</v>
          </cell>
          <cell r="F268" t="str">
            <v>Líneas aéreas</v>
          </cell>
          <cell r="G268">
            <v>2</v>
          </cell>
          <cell r="H268">
            <v>45</v>
          </cell>
          <cell r="I268">
            <v>0.94</v>
          </cell>
        </row>
        <row r="269">
          <cell r="A269" t="str">
            <v>N2L100</v>
          </cell>
          <cell r="B269" t="str">
            <v>km de conductor (3 fases)  semiaislado 266 kcmil</v>
          </cell>
          <cell r="C269">
            <v>99764000</v>
          </cell>
          <cell r="D269"/>
          <cell r="E269">
            <v>7</v>
          </cell>
          <cell r="F269" t="str">
            <v>Líneas aéreas</v>
          </cell>
          <cell r="G269">
            <v>2</v>
          </cell>
          <cell r="H269">
            <v>45</v>
          </cell>
          <cell r="I269">
            <v>0.94</v>
          </cell>
        </row>
        <row r="270">
          <cell r="A270" t="str">
            <v>N2L101</v>
          </cell>
          <cell r="B270" t="str">
            <v>km de conductor (3 fases)  semiaislado 336 kcmil</v>
          </cell>
          <cell r="C270">
            <v>142081000</v>
          </cell>
          <cell r="D270"/>
          <cell r="E270">
            <v>7</v>
          </cell>
          <cell r="F270" t="str">
            <v>Líneas aéreas</v>
          </cell>
          <cell r="G270">
            <v>2</v>
          </cell>
          <cell r="H270">
            <v>45</v>
          </cell>
          <cell r="I270">
            <v>0.94</v>
          </cell>
        </row>
        <row r="271">
          <cell r="A271" t="str">
            <v>N2L102</v>
          </cell>
          <cell r="B271" t="str">
            <v>km de conductor (3 fases)  semiaislado 477 kcmil</v>
          </cell>
          <cell r="C271">
            <v>255642000</v>
          </cell>
          <cell r="D271"/>
          <cell r="E271">
            <v>7</v>
          </cell>
          <cell r="F271" t="str">
            <v>Líneas aéreas</v>
          </cell>
          <cell r="G271">
            <v>2</v>
          </cell>
          <cell r="H271">
            <v>45</v>
          </cell>
          <cell r="I271">
            <v>0.94</v>
          </cell>
        </row>
        <row r="272">
          <cell r="A272" t="str">
            <v>N2L103</v>
          </cell>
          <cell r="B272" t="str">
            <v>km de conductor (3 fases)  semiaislado 795 kcmil</v>
          </cell>
          <cell r="C272">
            <v>556564000</v>
          </cell>
          <cell r="D272"/>
          <cell r="E272">
            <v>7</v>
          </cell>
          <cell r="F272" t="str">
            <v>Líneas aéreas</v>
          </cell>
          <cell r="G272">
            <v>2</v>
          </cell>
          <cell r="H272">
            <v>45</v>
          </cell>
          <cell r="I272">
            <v>0.94</v>
          </cell>
        </row>
        <row r="273">
          <cell r="A273" t="str">
            <v>N2L104</v>
          </cell>
          <cell r="B273" t="str">
            <v>km de conductor (3 fases)  cobre 2 AWG</v>
          </cell>
          <cell r="C273">
            <v>50629000</v>
          </cell>
          <cell r="D273"/>
          <cell r="E273">
            <v>7</v>
          </cell>
          <cell r="F273" t="str">
            <v>Líneas aéreas</v>
          </cell>
          <cell r="G273">
            <v>2</v>
          </cell>
          <cell r="H273">
            <v>45</v>
          </cell>
          <cell r="I273">
            <v>0.94</v>
          </cell>
        </row>
        <row r="274">
          <cell r="A274" t="str">
            <v>N2L105</v>
          </cell>
          <cell r="B274" t="str">
            <v>km de conductor (3 fases)  cobre 1/0 AWG</v>
          </cell>
          <cell r="C274">
            <v>63813000</v>
          </cell>
          <cell r="D274"/>
          <cell r="E274">
            <v>7</v>
          </cell>
          <cell r="F274" t="str">
            <v>Líneas aéreas</v>
          </cell>
          <cell r="G274">
            <v>2</v>
          </cell>
          <cell r="H274">
            <v>45</v>
          </cell>
          <cell r="I274">
            <v>0.94</v>
          </cell>
        </row>
        <row r="275">
          <cell r="A275" t="str">
            <v>N2L106</v>
          </cell>
          <cell r="B275" t="str">
            <v>km de conductor (3 fases)  cobre 2/0 AWG</v>
          </cell>
          <cell r="C275">
            <v>70839000</v>
          </cell>
          <cell r="D275"/>
          <cell r="E275">
            <v>7</v>
          </cell>
          <cell r="F275" t="str">
            <v>Líneas aéreas</v>
          </cell>
          <cell r="G275">
            <v>2</v>
          </cell>
          <cell r="H275">
            <v>45</v>
          </cell>
          <cell r="I275">
            <v>0.94</v>
          </cell>
        </row>
        <row r="276">
          <cell r="A276" t="str">
            <v>N2L107</v>
          </cell>
          <cell r="B276" t="str">
            <v>km de conductor (3 fases)  EPR 2 AWG</v>
          </cell>
          <cell r="C276">
            <v>141574000</v>
          </cell>
          <cell r="D276"/>
          <cell r="E276">
            <v>8</v>
          </cell>
          <cell r="F276" t="str">
            <v>Líneas subterráneas</v>
          </cell>
          <cell r="G276">
            <v>2</v>
          </cell>
          <cell r="H276">
            <v>45</v>
          </cell>
          <cell r="I276">
            <v>0.94</v>
          </cell>
        </row>
        <row r="277">
          <cell r="A277" t="str">
            <v>N2L108</v>
          </cell>
          <cell r="B277" t="str">
            <v>km de conductor (3 fases)  EPR 1 AWG</v>
          </cell>
          <cell r="C277">
            <v>146874000</v>
          </cell>
          <cell r="D277"/>
          <cell r="E277">
            <v>8</v>
          </cell>
          <cell r="F277" t="str">
            <v>Líneas subterráneas</v>
          </cell>
          <cell r="G277">
            <v>2</v>
          </cell>
          <cell r="H277">
            <v>45</v>
          </cell>
          <cell r="I277">
            <v>0.94</v>
          </cell>
        </row>
        <row r="278">
          <cell r="A278" t="str">
            <v>N2L109</v>
          </cell>
          <cell r="B278" t="str">
            <v>km de conductor (3 fases)  EPR 1/0 AWG</v>
          </cell>
          <cell r="C278">
            <v>153109000</v>
          </cell>
          <cell r="D278"/>
          <cell r="E278">
            <v>8</v>
          </cell>
          <cell r="F278" t="str">
            <v>Líneas subterráneas</v>
          </cell>
          <cell r="G278">
            <v>2</v>
          </cell>
          <cell r="H278">
            <v>45</v>
          </cell>
          <cell r="I278">
            <v>0.94</v>
          </cell>
        </row>
        <row r="279">
          <cell r="A279" t="str">
            <v>N2L110</v>
          </cell>
          <cell r="B279" t="str">
            <v>km de conductor (3 fases)  EPR 2/0 AWG</v>
          </cell>
          <cell r="C279">
            <v>160129000</v>
          </cell>
          <cell r="D279"/>
          <cell r="E279">
            <v>8</v>
          </cell>
          <cell r="F279" t="str">
            <v>Líneas subterráneas</v>
          </cell>
          <cell r="G279">
            <v>2</v>
          </cell>
          <cell r="H279">
            <v>45</v>
          </cell>
          <cell r="I279">
            <v>0.94</v>
          </cell>
        </row>
        <row r="280">
          <cell r="A280" t="str">
            <v>N2L111</v>
          </cell>
          <cell r="B280" t="str">
            <v>km de conductor (3 fases)  EPR 3/0 AWG</v>
          </cell>
          <cell r="C280">
            <v>170883000</v>
          </cell>
          <cell r="D280"/>
          <cell r="E280">
            <v>8</v>
          </cell>
          <cell r="F280" t="str">
            <v>Líneas subterráneas</v>
          </cell>
          <cell r="G280">
            <v>2</v>
          </cell>
          <cell r="H280">
            <v>45</v>
          </cell>
          <cell r="I280">
            <v>0.94</v>
          </cell>
        </row>
        <row r="281">
          <cell r="A281" t="str">
            <v>N2L112</v>
          </cell>
          <cell r="B281" t="str">
            <v>km de conductor (3 fases)  EPR 4/0 AWG</v>
          </cell>
          <cell r="C281">
            <v>179806000</v>
          </cell>
          <cell r="D281"/>
          <cell r="E281">
            <v>8</v>
          </cell>
          <cell r="F281" t="str">
            <v>Líneas subterráneas</v>
          </cell>
          <cell r="G281">
            <v>2</v>
          </cell>
          <cell r="H281">
            <v>45</v>
          </cell>
          <cell r="I281">
            <v>0.94</v>
          </cell>
        </row>
        <row r="282">
          <cell r="A282" t="str">
            <v>N2L113</v>
          </cell>
          <cell r="B282" t="str">
            <v>km de conductor (3 fases)  EPR 250 kcmil</v>
          </cell>
          <cell r="C282">
            <v>188373000</v>
          </cell>
          <cell r="D282"/>
          <cell r="E282">
            <v>8</v>
          </cell>
          <cell r="F282" t="str">
            <v>Líneas subterráneas</v>
          </cell>
          <cell r="G282">
            <v>2</v>
          </cell>
          <cell r="H282">
            <v>45</v>
          </cell>
          <cell r="I282">
            <v>0.94</v>
          </cell>
        </row>
        <row r="283">
          <cell r="A283" t="str">
            <v>N2L114</v>
          </cell>
          <cell r="B283" t="str">
            <v>km de conductor (3 fases)  EPR 300 kcmil</v>
          </cell>
          <cell r="C283">
            <v>196640000</v>
          </cell>
          <cell r="D283"/>
          <cell r="E283">
            <v>8</v>
          </cell>
          <cell r="F283" t="str">
            <v>Líneas subterráneas</v>
          </cell>
          <cell r="G283">
            <v>2</v>
          </cell>
          <cell r="H283">
            <v>45</v>
          </cell>
          <cell r="I283">
            <v>0.94</v>
          </cell>
        </row>
        <row r="284">
          <cell r="A284" t="str">
            <v>N2L115</v>
          </cell>
          <cell r="B284" t="str">
            <v>km de conductor (3 fases)  EPR 350 kcmil</v>
          </cell>
          <cell r="C284">
            <v>204216000</v>
          </cell>
          <cell r="D284"/>
          <cell r="E284">
            <v>8</v>
          </cell>
          <cell r="F284" t="str">
            <v>Líneas subterráneas</v>
          </cell>
          <cell r="G284">
            <v>2</v>
          </cell>
          <cell r="H284">
            <v>45</v>
          </cell>
          <cell r="I284">
            <v>0.94</v>
          </cell>
        </row>
        <row r="285">
          <cell r="A285" t="str">
            <v>N2L116</v>
          </cell>
          <cell r="B285" t="str">
            <v>km de conductor (3 fases)  EPR 400 kcmil</v>
          </cell>
          <cell r="C285">
            <v>211219000</v>
          </cell>
          <cell r="D285"/>
          <cell r="E285">
            <v>8</v>
          </cell>
          <cell r="F285" t="str">
            <v>Líneas subterráneas</v>
          </cell>
          <cell r="G285">
            <v>2</v>
          </cell>
          <cell r="H285">
            <v>45</v>
          </cell>
          <cell r="I285">
            <v>0.94</v>
          </cell>
        </row>
        <row r="286">
          <cell r="A286" t="str">
            <v>N2L117</v>
          </cell>
          <cell r="B286" t="str">
            <v>km de conductor (3 fases)  EPR 500 kcmil</v>
          </cell>
          <cell r="C286">
            <v>223874000</v>
          </cell>
          <cell r="D286"/>
          <cell r="E286">
            <v>8</v>
          </cell>
          <cell r="F286" t="str">
            <v>Líneas subterráneas</v>
          </cell>
          <cell r="G286">
            <v>2</v>
          </cell>
          <cell r="H286">
            <v>45</v>
          </cell>
          <cell r="I286">
            <v>0.94</v>
          </cell>
        </row>
        <row r="287">
          <cell r="A287" t="str">
            <v>N2L118</v>
          </cell>
          <cell r="B287" t="str">
            <v>km de conductor (3 fases)  EPR 600 kcmil</v>
          </cell>
          <cell r="C287">
            <v>235460000</v>
          </cell>
          <cell r="D287"/>
          <cell r="E287">
            <v>8</v>
          </cell>
          <cell r="F287" t="str">
            <v>Líneas subterráneas</v>
          </cell>
          <cell r="G287">
            <v>2</v>
          </cell>
          <cell r="H287">
            <v>45</v>
          </cell>
          <cell r="I287">
            <v>0.94</v>
          </cell>
        </row>
        <row r="288">
          <cell r="A288" t="str">
            <v>N2L119</v>
          </cell>
          <cell r="B288" t="str">
            <v>km de conductor (3 fases)  EPR 750 kcmil</v>
          </cell>
          <cell r="C288">
            <v>253195000</v>
          </cell>
          <cell r="D288"/>
          <cell r="E288">
            <v>8</v>
          </cell>
          <cell r="F288" t="str">
            <v>Líneas subterráneas</v>
          </cell>
          <cell r="G288">
            <v>2</v>
          </cell>
          <cell r="H288">
            <v>45</v>
          </cell>
          <cell r="I288">
            <v>0.94</v>
          </cell>
        </row>
        <row r="289">
          <cell r="A289" t="str">
            <v>N2L120</v>
          </cell>
          <cell r="B289" t="str">
            <v>km de conductor (3 fases)  aluminio 2 AWG</v>
          </cell>
          <cell r="C289">
            <v>61657000</v>
          </cell>
          <cell r="D289"/>
          <cell r="E289">
            <v>7</v>
          </cell>
          <cell r="F289" t="str">
            <v>Líneas aéreas</v>
          </cell>
          <cell r="G289">
            <v>2</v>
          </cell>
          <cell r="H289">
            <v>45</v>
          </cell>
          <cell r="I289">
            <v>0.94</v>
          </cell>
        </row>
        <row r="290">
          <cell r="A290" t="str">
            <v>N2L121</v>
          </cell>
          <cell r="B290" t="str">
            <v>km de conductor (3 fases)  aluminio 1/0 AWG</v>
          </cell>
          <cell r="C290">
            <v>73820000</v>
          </cell>
          <cell r="D290"/>
          <cell r="E290">
            <v>7</v>
          </cell>
          <cell r="F290" t="str">
            <v>Líneas aéreas</v>
          </cell>
          <cell r="G290">
            <v>2</v>
          </cell>
          <cell r="H290">
            <v>45</v>
          </cell>
          <cell r="I290">
            <v>0.94</v>
          </cell>
        </row>
        <row r="291">
          <cell r="A291" t="str">
            <v>N2L122</v>
          </cell>
          <cell r="B291" t="str">
            <v>km de conductor (3 fases)  aluminio 4/0 AWG</v>
          </cell>
          <cell r="C291">
            <v>112173000</v>
          </cell>
          <cell r="D291"/>
          <cell r="E291">
            <v>7</v>
          </cell>
          <cell r="F291" t="str">
            <v>Líneas aéreas</v>
          </cell>
          <cell r="G291">
            <v>2</v>
          </cell>
          <cell r="H291">
            <v>45</v>
          </cell>
          <cell r="I291">
            <v>0.94</v>
          </cell>
        </row>
        <row r="292">
          <cell r="A292" t="str">
            <v>N2L123</v>
          </cell>
          <cell r="B292" t="str">
            <v>km de conductor (3 fases)  aluminio 500 kcmil</v>
          </cell>
          <cell r="C292">
            <v>167631000</v>
          </cell>
          <cell r="D292"/>
          <cell r="E292">
            <v>7</v>
          </cell>
          <cell r="F292" t="str">
            <v>Líneas aéreas</v>
          </cell>
          <cell r="G292">
            <v>2</v>
          </cell>
          <cell r="H292">
            <v>45</v>
          </cell>
          <cell r="I292">
            <v>0.94</v>
          </cell>
        </row>
        <row r="293">
          <cell r="A293" t="str">
            <v>N2L124</v>
          </cell>
          <cell r="B293" t="str">
            <v>km de conductor (3 fases)  aluminio 750 kcmil</v>
          </cell>
          <cell r="C293">
            <v>225110000</v>
          </cell>
          <cell r="D293"/>
          <cell r="E293">
            <v>7</v>
          </cell>
          <cell r="F293" t="str">
            <v>Líneas aéreas</v>
          </cell>
          <cell r="G293">
            <v>2</v>
          </cell>
          <cell r="H293">
            <v>45</v>
          </cell>
          <cell r="I293">
            <v>0.94</v>
          </cell>
        </row>
        <row r="294">
          <cell r="A294" t="str">
            <v>N2L125</v>
          </cell>
          <cell r="B294" t="str">
            <v>km de conductor (3 fases)  de cobre aislado XLP o  EPR, 15 kV- 4 AWG</v>
          </cell>
          <cell r="C294">
            <v>180956000</v>
          </cell>
          <cell r="D294"/>
          <cell r="E294">
            <v>8</v>
          </cell>
          <cell r="F294" t="str">
            <v>Líneas subterráneas</v>
          </cell>
          <cell r="G294">
            <v>2</v>
          </cell>
          <cell r="H294">
            <v>45</v>
          </cell>
          <cell r="I294">
            <v>0.94</v>
          </cell>
        </row>
        <row r="295">
          <cell r="A295" t="str">
            <v>N2L126</v>
          </cell>
          <cell r="B295" t="str">
            <v>km de conductor (3 fases)  de cobre aislado XLP o  EPR, 15 kV- 2 AWG</v>
          </cell>
          <cell r="C295">
            <v>186256000</v>
          </cell>
          <cell r="D295"/>
          <cell r="E295">
            <v>8</v>
          </cell>
          <cell r="F295" t="str">
            <v>Líneas subterráneas</v>
          </cell>
          <cell r="G295">
            <v>2</v>
          </cell>
          <cell r="H295">
            <v>45</v>
          </cell>
          <cell r="I295">
            <v>0.94</v>
          </cell>
        </row>
        <row r="296">
          <cell r="A296" t="str">
            <v>N2L127</v>
          </cell>
          <cell r="B296" t="str">
            <v>km de conductor (3 fases)  de cobre aislado XLP o  EPR, 15 kV- 1/0 AWG</v>
          </cell>
          <cell r="C296">
            <v>192490000</v>
          </cell>
          <cell r="D296"/>
          <cell r="E296">
            <v>8</v>
          </cell>
          <cell r="F296" t="str">
            <v>Líneas subterráneas</v>
          </cell>
          <cell r="G296">
            <v>2</v>
          </cell>
          <cell r="H296">
            <v>45</v>
          </cell>
          <cell r="I296">
            <v>0.94</v>
          </cell>
        </row>
        <row r="297">
          <cell r="A297" t="str">
            <v>N2L128</v>
          </cell>
          <cell r="B297" t="str">
            <v>km de conductor (3 fases)  de cobre aislado XLP o  EPR, 15 kV- 2/0 AWG</v>
          </cell>
          <cell r="C297">
            <v>199510000</v>
          </cell>
          <cell r="D297"/>
          <cell r="E297">
            <v>8</v>
          </cell>
          <cell r="F297" t="str">
            <v>Líneas subterráneas</v>
          </cell>
          <cell r="G297">
            <v>2</v>
          </cell>
          <cell r="H297">
            <v>45</v>
          </cell>
          <cell r="I297">
            <v>0.94</v>
          </cell>
        </row>
        <row r="298">
          <cell r="A298" t="str">
            <v>N2L129</v>
          </cell>
          <cell r="B298" t="str">
            <v>km de conductor (3 fases)  de cobre aislado XLP o  EPR, 15 kV- 3/0 AWG</v>
          </cell>
          <cell r="C298">
            <v>207720000</v>
          </cell>
          <cell r="D298"/>
          <cell r="E298">
            <v>8</v>
          </cell>
          <cell r="F298" t="str">
            <v>Líneas subterráneas</v>
          </cell>
          <cell r="G298">
            <v>2</v>
          </cell>
          <cell r="H298">
            <v>45</v>
          </cell>
          <cell r="I298">
            <v>0.94</v>
          </cell>
        </row>
        <row r="299">
          <cell r="A299" t="str">
            <v>N2L130</v>
          </cell>
          <cell r="B299" t="str">
            <v>km de conductor (3 fases)  de cobre aislado XLP o  EPR, 15 kV- 4/0 AWG</v>
          </cell>
          <cell r="C299">
            <v>216643000</v>
          </cell>
          <cell r="D299"/>
          <cell r="E299">
            <v>8</v>
          </cell>
          <cell r="F299" t="str">
            <v>Líneas subterráneas</v>
          </cell>
          <cell r="G299">
            <v>2</v>
          </cell>
          <cell r="H299">
            <v>45</v>
          </cell>
          <cell r="I299">
            <v>0.94</v>
          </cell>
        </row>
        <row r="300">
          <cell r="A300" t="str">
            <v>N2L131</v>
          </cell>
          <cell r="B300" t="str">
            <v>km de conductor (3 fases)  de cobre aislado XLP o  EPR, 15 kV- 300 Kcmil</v>
          </cell>
          <cell r="C300">
            <v>225210000</v>
          </cell>
          <cell r="D300"/>
          <cell r="E300">
            <v>8</v>
          </cell>
          <cell r="F300" t="str">
            <v>Líneas subterráneas</v>
          </cell>
          <cell r="G300">
            <v>2</v>
          </cell>
          <cell r="H300">
            <v>45</v>
          </cell>
          <cell r="I300">
            <v>0.94</v>
          </cell>
        </row>
        <row r="301">
          <cell r="A301" t="str">
            <v>N2L132</v>
          </cell>
          <cell r="B301" t="str">
            <v>km de conductor (3 fases)  de cobre aislado XLP o  EPR, 15 kV- 350 Kcmil</v>
          </cell>
          <cell r="C301">
            <v>233477000</v>
          </cell>
          <cell r="D301"/>
          <cell r="E301">
            <v>8</v>
          </cell>
          <cell r="F301" t="str">
            <v>Líneas subterráneas</v>
          </cell>
          <cell r="G301">
            <v>2</v>
          </cell>
          <cell r="H301">
            <v>45</v>
          </cell>
          <cell r="I301">
            <v>0.94</v>
          </cell>
        </row>
        <row r="302">
          <cell r="A302" t="str">
            <v>N2L133</v>
          </cell>
          <cell r="B302" t="str">
            <v>km de conductor (3 fases)  de cobre aislado XLP o  EPR, 15 kV- 400 Kcmil</v>
          </cell>
          <cell r="C302">
            <v>241053000</v>
          </cell>
          <cell r="D302"/>
          <cell r="E302">
            <v>8</v>
          </cell>
          <cell r="F302" t="str">
            <v>Líneas subterráneas</v>
          </cell>
          <cell r="G302">
            <v>2</v>
          </cell>
          <cell r="H302">
            <v>45</v>
          </cell>
          <cell r="I302">
            <v>0.94</v>
          </cell>
        </row>
        <row r="303">
          <cell r="A303" t="str">
            <v>N2L134</v>
          </cell>
          <cell r="B303" t="str">
            <v>km de conductor (3 fases)  AAAC aislado XLP o  EPR, 15 kV- 500 Kcmil</v>
          </cell>
          <cell r="C303">
            <v>248056000</v>
          </cell>
          <cell r="D303"/>
          <cell r="E303">
            <v>8</v>
          </cell>
          <cell r="F303" t="str">
            <v>Líneas subterráneas</v>
          </cell>
          <cell r="G303">
            <v>2</v>
          </cell>
          <cell r="H303">
            <v>45</v>
          </cell>
          <cell r="I303">
            <v>0.94</v>
          </cell>
        </row>
        <row r="304">
          <cell r="A304" t="str">
            <v>N2L135</v>
          </cell>
          <cell r="B304" t="str">
            <v>km de conductor (3 fases)  AAAC aislado XLP o  EPR, 15 kV- 750 Kcmil</v>
          </cell>
          <cell r="C304">
            <v>260711000</v>
          </cell>
          <cell r="D304"/>
          <cell r="E304">
            <v>8</v>
          </cell>
          <cell r="F304" t="str">
            <v>Líneas subterráneas</v>
          </cell>
          <cell r="G304">
            <v>2</v>
          </cell>
          <cell r="H304">
            <v>45</v>
          </cell>
          <cell r="I304">
            <v>0.94</v>
          </cell>
        </row>
        <row r="305">
          <cell r="A305" t="str">
            <v>N2L136</v>
          </cell>
          <cell r="B305" t="str">
            <v>Cable de Guarda</v>
          </cell>
          <cell r="C305">
            <v>2960000</v>
          </cell>
          <cell r="D305"/>
          <cell r="E305">
            <v>7</v>
          </cell>
          <cell r="F305" t="str">
            <v>Líneas aéreas</v>
          </cell>
          <cell r="G305">
            <v>2</v>
          </cell>
          <cell r="H305">
            <v>45</v>
          </cell>
          <cell r="I305">
            <v>0.94</v>
          </cell>
        </row>
        <row r="306">
          <cell r="A306" t="str">
            <v>N2L137</v>
          </cell>
          <cell r="B306" t="str">
            <v>Sistema de puesta a tierra diseño típico</v>
          </cell>
          <cell r="C306">
            <v>270000</v>
          </cell>
          <cell r="D306"/>
          <cell r="E306">
            <v>7</v>
          </cell>
          <cell r="F306" t="str">
            <v>Líneas aéreas</v>
          </cell>
          <cell r="G306">
            <v>2</v>
          </cell>
          <cell r="H306">
            <v>45</v>
          </cell>
          <cell r="I306">
            <v>0.94</v>
          </cell>
        </row>
        <row r="307">
          <cell r="A307" t="str">
            <v>N2L138</v>
          </cell>
          <cell r="B307" t="str">
            <v>Poste metálico de 12 m 750 kg</v>
          </cell>
          <cell r="C307">
            <v>3778000</v>
          </cell>
          <cell r="D307"/>
          <cell r="E307">
            <v>7</v>
          </cell>
          <cell r="F307" t="str">
            <v>Líneas aéreas</v>
          </cell>
          <cell r="G307">
            <v>2</v>
          </cell>
          <cell r="H307">
            <v>45</v>
          </cell>
          <cell r="I307">
            <v>0.94</v>
          </cell>
        </row>
        <row r="308">
          <cell r="A308" t="str">
            <v>N2L139</v>
          </cell>
          <cell r="B308" t="str">
            <v>Poste metálico de 12 m 1050 kg</v>
          </cell>
          <cell r="C308">
            <v>5111000</v>
          </cell>
          <cell r="D308"/>
          <cell r="E308">
            <v>7</v>
          </cell>
          <cell r="F308" t="str">
            <v>Líneas aéreas</v>
          </cell>
          <cell r="G308">
            <v>2</v>
          </cell>
          <cell r="H308">
            <v>45</v>
          </cell>
          <cell r="I308">
            <v>0.94</v>
          </cell>
        </row>
        <row r="309">
          <cell r="A309" t="str">
            <v>N6T1</v>
          </cell>
          <cell r="B309" t="str">
            <v>Autotransformador monofásico (OLTC) lado de alta en el 500 kV capacidad final 50 MVA a 100 MVA</v>
          </cell>
          <cell r="C309">
            <v>678157000</v>
          </cell>
          <cell r="D309">
            <v>25456000</v>
          </cell>
          <cell r="E309">
            <v>1</v>
          </cell>
          <cell r="F309" t="str">
            <v>Transformadores de potencia</v>
          </cell>
          <cell r="G309">
            <v>4</v>
          </cell>
          <cell r="H309">
            <v>35</v>
          </cell>
          <cell r="I309">
            <v>0.94</v>
          </cell>
        </row>
        <row r="310">
          <cell r="A310" t="str">
            <v>N6T2</v>
          </cell>
          <cell r="B310" t="str">
            <v>Autotransformador monofásico (OLTC) lado de alta en el 500 kV capacidad final 100 MVA a 150 MVA</v>
          </cell>
          <cell r="C310">
            <v>899502000</v>
          </cell>
          <cell r="D310">
            <v>27300000</v>
          </cell>
          <cell r="E310">
            <v>1</v>
          </cell>
          <cell r="F310" t="str">
            <v>Transformadores de potencia</v>
          </cell>
          <cell r="G310">
            <v>4</v>
          </cell>
          <cell r="H310">
            <v>35</v>
          </cell>
          <cell r="I310">
            <v>0.94</v>
          </cell>
        </row>
        <row r="311">
          <cell r="A311" t="str">
            <v>N6T3</v>
          </cell>
          <cell r="B311" t="str">
            <v>Autotransformador monofásico (OLTC) lado de alta en el 500 kV capacidad final mayor o igual a 150 MVA</v>
          </cell>
          <cell r="C311">
            <v>1265741000</v>
          </cell>
          <cell r="D311">
            <v>29741000</v>
          </cell>
          <cell r="E311">
            <v>1</v>
          </cell>
          <cell r="F311" t="str">
            <v>Transformadores de potencia</v>
          </cell>
          <cell r="G311">
            <v>4</v>
          </cell>
          <cell r="H311">
            <v>35</v>
          </cell>
          <cell r="I311">
            <v>0.94</v>
          </cell>
        </row>
        <row r="312">
          <cell r="A312" t="str">
            <v>N5T1</v>
          </cell>
          <cell r="B312" t="str">
            <v>Transformador trifásico (OLTC) de conexión al STN capacidad final de hasta 10 MVA</v>
          </cell>
          <cell r="C312">
            <v>239250000</v>
          </cell>
          <cell r="D312">
            <v>71059000</v>
          </cell>
          <cell r="E312">
            <v>1</v>
          </cell>
          <cell r="F312" t="str">
            <v>Transformadores de potencia</v>
          </cell>
          <cell r="G312">
            <v>4</v>
          </cell>
          <cell r="H312">
            <v>35</v>
          </cell>
          <cell r="I312">
            <v>0.94</v>
          </cell>
        </row>
        <row r="313">
          <cell r="A313" t="str">
            <v>N5T2</v>
          </cell>
          <cell r="B313" t="str">
            <v>Transformador trifásico (OLTC) de conexión al STN capacidad final de 11 a 20 MVA</v>
          </cell>
          <cell r="C313">
            <v>266661000</v>
          </cell>
          <cell r="D313">
            <v>62984000</v>
          </cell>
          <cell r="E313">
            <v>1</v>
          </cell>
          <cell r="F313" t="str">
            <v>Transformadores de potencia</v>
          </cell>
          <cell r="G313">
            <v>4</v>
          </cell>
          <cell r="H313">
            <v>35</v>
          </cell>
          <cell r="I313">
            <v>0.94</v>
          </cell>
        </row>
        <row r="314">
          <cell r="A314" t="str">
            <v>N5T3</v>
          </cell>
          <cell r="B314" t="str">
            <v>Transformador trifásico (OLTC) de conexión al STN capacidad final de 21 a 40 MVA</v>
          </cell>
          <cell r="C314">
            <v>335011000</v>
          </cell>
          <cell r="D314">
            <v>57708000</v>
          </cell>
          <cell r="E314">
            <v>1</v>
          </cell>
          <cell r="F314" t="str">
            <v>Transformadores de potencia</v>
          </cell>
          <cell r="G314">
            <v>4</v>
          </cell>
          <cell r="H314">
            <v>35</v>
          </cell>
          <cell r="I314">
            <v>0.94</v>
          </cell>
        </row>
        <row r="315">
          <cell r="A315" t="str">
            <v>N5T4</v>
          </cell>
          <cell r="B315" t="str">
            <v>Transformador trifásico (OLTC) de conexión al STN capacidad final de 41 a 50 MVA</v>
          </cell>
          <cell r="C315">
            <v>447444000</v>
          </cell>
          <cell r="D315">
            <v>54591000</v>
          </cell>
          <cell r="E315">
            <v>1</v>
          </cell>
          <cell r="F315" t="str">
            <v>Transformadores de potencia</v>
          </cell>
          <cell r="G315">
            <v>4</v>
          </cell>
          <cell r="H315">
            <v>35</v>
          </cell>
          <cell r="I315">
            <v>0.94</v>
          </cell>
        </row>
        <row r="316">
          <cell r="A316" t="str">
            <v>N5T5</v>
          </cell>
          <cell r="B316" t="str">
            <v>Transformador trifásico (OLTC) de conexión al STN capacidad final de 51 a 60 MVA</v>
          </cell>
          <cell r="C316">
            <v>482056000</v>
          </cell>
          <cell r="D316">
            <v>53042000</v>
          </cell>
          <cell r="E316">
            <v>1</v>
          </cell>
          <cell r="F316" t="str">
            <v>Transformadores de potencia</v>
          </cell>
          <cell r="G316">
            <v>4</v>
          </cell>
          <cell r="H316">
            <v>35</v>
          </cell>
          <cell r="I316">
            <v>0.94</v>
          </cell>
        </row>
        <row r="317">
          <cell r="A317" t="str">
            <v>N5T6</v>
          </cell>
          <cell r="B317" t="str">
            <v>Transformador trifásico (OLTC) de conexión al STN capacidad final de 61 a 90 MVA</v>
          </cell>
          <cell r="C317">
            <v>542489000</v>
          </cell>
          <cell r="D317">
            <v>50644000</v>
          </cell>
          <cell r="E317">
            <v>1</v>
          </cell>
          <cell r="F317" t="str">
            <v>Transformadores de potencia</v>
          </cell>
          <cell r="G317">
            <v>4</v>
          </cell>
          <cell r="H317">
            <v>35</v>
          </cell>
          <cell r="I317">
            <v>0.94</v>
          </cell>
        </row>
        <row r="318">
          <cell r="A318" t="str">
            <v>N5T7</v>
          </cell>
          <cell r="B318" t="str">
            <v>Transformador trifásico (OLTC) de conexión al STN capacidad final de 91 a 100 MVA</v>
          </cell>
          <cell r="C318">
            <v>594951000</v>
          </cell>
          <cell r="D318">
            <v>48812000</v>
          </cell>
          <cell r="E318">
            <v>1</v>
          </cell>
          <cell r="F318" t="str">
            <v>Transformadores de potencia</v>
          </cell>
          <cell r="G318">
            <v>4</v>
          </cell>
          <cell r="H318">
            <v>35</v>
          </cell>
          <cell r="I318">
            <v>0.94</v>
          </cell>
        </row>
        <row r="319">
          <cell r="A319" t="str">
            <v>N5T8</v>
          </cell>
          <cell r="B319" t="str">
            <v>Transformador trifásico (OLTC) de conexión al STN capacidad final de 101 a 120 MVA</v>
          </cell>
          <cell r="C319">
            <v>630619000</v>
          </cell>
          <cell r="D319">
            <v>47675000</v>
          </cell>
          <cell r="E319">
            <v>1</v>
          </cell>
          <cell r="F319" t="str">
            <v>Transformadores de potencia</v>
          </cell>
          <cell r="G319">
            <v>4</v>
          </cell>
          <cell r="H319">
            <v>35</v>
          </cell>
          <cell r="I319">
            <v>0.94</v>
          </cell>
        </row>
        <row r="320">
          <cell r="A320" t="str">
            <v>N5T9</v>
          </cell>
          <cell r="B320" t="str">
            <v>Transformador trifásico (OLTC) de conexión al STN capacidad final de 121 a 150 MVA</v>
          </cell>
          <cell r="C320">
            <v>684899000</v>
          </cell>
          <cell r="D320">
            <v>46085000</v>
          </cell>
          <cell r="E320">
            <v>1</v>
          </cell>
          <cell r="F320" t="str">
            <v>Transformadores de potencia</v>
          </cell>
          <cell r="G320">
            <v>4</v>
          </cell>
          <cell r="H320">
            <v>35</v>
          </cell>
          <cell r="I320">
            <v>0.94</v>
          </cell>
        </row>
        <row r="321">
          <cell r="A321" t="str">
            <v>N5T10</v>
          </cell>
          <cell r="B321" t="str">
            <v>Transformador trifásico (OLTC) de conexión al STN capacidad final de 151 a 180 MVA</v>
          </cell>
          <cell r="C321">
            <v>743645000</v>
          </cell>
          <cell r="D321">
            <v>44527000</v>
          </cell>
          <cell r="E321">
            <v>1</v>
          </cell>
          <cell r="F321" t="str">
            <v>Transformadores de potencia</v>
          </cell>
          <cell r="G321">
            <v>4</v>
          </cell>
          <cell r="H321">
            <v>35</v>
          </cell>
          <cell r="I321">
            <v>0.94</v>
          </cell>
        </row>
        <row r="322">
          <cell r="A322" t="str">
            <v>N5T11</v>
          </cell>
          <cell r="B322" t="str">
            <v>AutoTransformador monofásico (OLTC) de conexión al STN capacidad final hasta 20 MVA</v>
          </cell>
          <cell r="C322">
            <v>331529000</v>
          </cell>
          <cell r="D322">
            <v>63029000</v>
          </cell>
          <cell r="E322">
            <v>1</v>
          </cell>
          <cell r="F322" t="str">
            <v>Transformadores de potencia</v>
          </cell>
          <cell r="G322">
            <v>4</v>
          </cell>
          <cell r="H322">
            <v>35</v>
          </cell>
          <cell r="I322">
            <v>0.94</v>
          </cell>
        </row>
        <row r="323">
          <cell r="A323" t="str">
            <v>N5T12</v>
          </cell>
          <cell r="B323" t="str">
            <v>AutoTransformador monofásico (OLTC) de conexión al STN capacidad final de 21 a 40 MVA</v>
          </cell>
          <cell r="C323">
            <v>379407000</v>
          </cell>
          <cell r="D323">
            <v>57177000</v>
          </cell>
          <cell r="E323">
            <v>1</v>
          </cell>
          <cell r="F323" t="str">
            <v>Transformadores de potencia</v>
          </cell>
          <cell r="G323">
            <v>4</v>
          </cell>
          <cell r="H323">
            <v>35</v>
          </cell>
          <cell r="I323">
            <v>0.94</v>
          </cell>
        </row>
        <row r="324">
          <cell r="A324" t="str">
            <v>N5T13</v>
          </cell>
          <cell r="B324" t="str">
            <v>AutoTransformador monofásico (OLTC) de conexión al STN capacidad final de 41 a 50 MVA</v>
          </cell>
          <cell r="C324">
            <v>436539000</v>
          </cell>
          <cell r="D324">
            <v>50650000</v>
          </cell>
          <cell r="E324">
            <v>1</v>
          </cell>
          <cell r="F324" t="str">
            <v>Transformadores de potencia</v>
          </cell>
          <cell r="G324">
            <v>4</v>
          </cell>
          <cell r="H324">
            <v>35</v>
          </cell>
          <cell r="I324">
            <v>0.94</v>
          </cell>
        </row>
        <row r="325">
          <cell r="A325" t="str">
            <v>N5T14</v>
          </cell>
          <cell r="B325" t="str">
            <v>AutoTransformador monofásico (OLTC) de conexión al STN capacidad final de 51 a 60 MVA</v>
          </cell>
          <cell r="C325">
            <v>469890000</v>
          </cell>
          <cell r="D325">
            <v>48972000</v>
          </cell>
          <cell r="E325">
            <v>1</v>
          </cell>
          <cell r="F325" t="str">
            <v>Transformadores de potencia</v>
          </cell>
          <cell r="G325">
            <v>4</v>
          </cell>
          <cell r="H325">
            <v>35</v>
          </cell>
          <cell r="I325">
            <v>0.94</v>
          </cell>
        </row>
        <row r="326">
          <cell r="A326" t="str">
            <v>N5T15</v>
          </cell>
          <cell r="B326" t="str">
            <v>AutoTransformador monofásico (OLTC) de conexión al STN capacidad final de 61 a 90 MVA</v>
          </cell>
          <cell r="C326">
            <v>527913000</v>
          </cell>
          <cell r="D326">
            <v>46374000</v>
          </cell>
          <cell r="E326">
            <v>1</v>
          </cell>
          <cell r="F326" t="str">
            <v>Transformadores de potencia</v>
          </cell>
          <cell r="G326">
            <v>4</v>
          </cell>
          <cell r="H326">
            <v>35</v>
          </cell>
          <cell r="I326">
            <v>0.94</v>
          </cell>
        </row>
        <row r="327">
          <cell r="A327" t="str">
            <v>N5T16</v>
          </cell>
          <cell r="B327" t="str">
            <v>AutoTransformador monofásico (OLTC) de conexión al STN capacidad final de 91 a 100 MVA</v>
          </cell>
          <cell r="C327">
            <v>578058000</v>
          </cell>
          <cell r="D327">
            <v>44390000</v>
          </cell>
          <cell r="E327">
            <v>1</v>
          </cell>
          <cell r="F327" t="str">
            <v>Transformadores de potencia</v>
          </cell>
          <cell r="G327">
            <v>4</v>
          </cell>
          <cell r="H327">
            <v>35</v>
          </cell>
          <cell r="I327">
            <v>0.94</v>
          </cell>
        </row>
        <row r="328">
          <cell r="A328" t="str">
            <v>N5T17</v>
          </cell>
          <cell r="B328" t="str">
            <v>AutoTransformador monofásico (OLTC) de conexión al STN capacidad final de 101 a 120 MVA</v>
          </cell>
          <cell r="C328">
            <v>612028000</v>
          </cell>
          <cell r="D328">
            <v>43159000</v>
          </cell>
          <cell r="E328">
            <v>1</v>
          </cell>
          <cell r="F328" t="str">
            <v>Transformadores de potencia</v>
          </cell>
          <cell r="G328">
            <v>4</v>
          </cell>
          <cell r="H328">
            <v>35</v>
          </cell>
          <cell r="I328">
            <v>0.94</v>
          </cell>
        </row>
        <row r="329">
          <cell r="A329" t="str">
            <v>N5T18</v>
          </cell>
          <cell r="B329" t="str">
            <v>AutoTransformador monofásico (OLTC) de conexión al STN capacidad final de 121 a 150 MVA</v>
          </cell>
          <cell r="C329">
            <v>663525000</v>
          </cell>
          <cell r="D329">
            <v>41437000</v>
          </cell>
          <cell r="E329">
            <v>1</v>
          </cell>
          <cell r="F329" t="str">
            <v>Transformadores de potencia</v>
          </cell>
          <cell r="G329">
            <v>4</v>
          </cell>
          <cell r="H329">
            <v>35</v>
          </cell>
          <cell r="I329">
            <v>0.94</v>
          </cell>
        </row>
        <row r="330">
          <cell r="A330" t="str">
            <v>N5T19</v>
          </cell>
          <cell r="B330" t="str">
            <v>Transformador tridevanado trifásico (OLTC) de conexión al STN capacidad final de hasta 20 MVA</v>
          </cell>
          <cell r="C330">
            <v>312012000</v>
          </cell>
          <cell r="D330">
            <v>100014000</v>
          </cell>
          <cell r="E330">
            <v>1</v>
          </cell>
          <cell r="F330" t="str">
            <v>Transformadores de potencia</v>
          </cell>
          <cell r="G330">
            <v>4</v>
          </cell>
          <cell r="H330">
            <v>35</v>
          </cell>
          <cell r="I330">
            <v>0.94</v>
          </cell>
        </row>
        <row r="331">
          <cell r="A331" t="str">
            <v>N5T20</v>
          </cell>
          <cell r="B331" t="str">
            <v>Transformador tridevanado trifásico (OLTC) de conexión al STN capacidad final de 21 a 40 MVA</v>
          </cell>
          <cell r="C331">
            <v>352707000</v>
          </cell>
          <cell r="D331">
            <v>76144000</v>
          </cell>
          <cell r="E331">
            <v>1</v>
          </cell>
          <cell r="F331" t="str">
            <v>Transformadores de potencia</v>
          </cell>
          <cell r="G331">
            <v>4</v>
          </cell>
          <cell r="H331">
            <v>35</v>
          </cell>
          <cell r="I331">
            <v>0.94</v>
          </cell>
        </row>
        <row r="332">
          <cell r="A332" t="str">
            <v>N5T21</v>
          </cell>
          <cell r="B332" t="str">
            <v>Transformador tridevanado trifásico (OLTC) de conexión al STN capacidad final de 41 a 50 MVA</v>
          </cell>
          <cell r="C332">
            <v>466899000</v>
          </cell>
          <cell r="D332">
            <v>65014000</v>
          </cell>
          <cell r="E332">
            <v>1</v>
          </cell>
          <cell r="F332" t="str">
            <v>Transformadores de potencia</v>
          </cell>
          <cell r="G332">
            <v>4</v>
          </cell>
          <cell r="H332">
            <v>35</v>
          </cell>
          <cell r="I332">
            <v>0.94</v>
          </cell>
        </row>
        <row r="333">
          <cell r="A333" t="str">
            <v>N5T22</v>
          </cell>
          <cell r="B333" t="str">
            <v>Transformador tridevanado trifásico (OLTC) de conexión al STN capacidad final de 51 a 60 MVA</v>
          </cell>
          <cell r="C333">
            <v>502829000</v>
          </cell>
          <cell r="D333">
            <v>62154000</v>
          </cell>
          <cell r="E333">
            <v>1</v>
          </cell>
          <cell r="F333" t="str">
            <v>Transformadores de potencia</v>
          </cell>
          <cell r="G333">
            <v>4</v>
          </cell>
          <cell r="H333">
            <v>35</v>
          </cell>
          <cell r="I333">
            <v>0.94</v>
          </cell>
        </row>
        <row r="334">
          <cell r="A334" t="str">
            <v>N5T23</v>
          </cell>
          <cell r="B334" t="str">
            <v>Transformador tridevanado trifásico (OLTC) de conexión al STN capacidad final de 61 a 90 MVA</v>
          </cell>
          <cell r="C334">
            <v>565128000</v>
          </cell>
          <cell r="D334">
            <v>57724000</v>
          </cell>
          <cell r="E334">
            <v>1</v>
          </cell>
          <cell r="F334" t="str">
            <v>Transformadores de potencia</v>
          </cell>
          <cell r="G334">
            <v>4</v>
          </cell>
          <cell r="H334">
            <v>35</v>
          </cell>
          <cell r="I334">
            <v>0.94</v>
          </cell>
        </row>
        <row r="335">
          <cell r="A335" t="str">
            <v>N5T24</v>
          </cell>
          <cell r="B335" t="str">
            <v>Transformador tridevanado trifásico (OLTC) de conexión al STN capacidad final de 91 a 120 MVA</v>
          </cell>
          <cell r="C335">
            <v>643094000</v>
          </cell>
          <cell r="D335">
            <v>52908000</v>
          </cell>
          <cell r="E335">
            <v>1</v>
          </cell>
          <cell r="F335" t="str">
            <v>Transformadores de potencia</v>
          </cell>
          <cell r="G335">
            <v>4</v>
          </cell>
          <cell r="H335">
            <v>35</v>
          </cell>
          <cell r="I335">
            <v>0.94</v>
          </cell>
        </row>
        <row r="336">
          <cell r="A336" t="str">
            <v>N5T25</v>
          </cell>
          <cell r="B336" t="str">
            <v>Transformador tridevanado trifásico (OLTC) de conexión al STN capacidad final de más de 121 MVA</v>
          </cell>
          <cell r="C336">
            <v>674251000</v>
          </cell>
          <cell r="D336">
            <v>49306000</v>
          </cell>
          <cell r="E336">
            <v>1</v>
          </cell>
          <cell r="F336" t="str">
            <v>Transformadores de potencia</v>
          </cell>
          <cell r="G336">
            <v>4</v>
          </cell>
          <cell r="H336">
            <v>35</v>
          </cell>
          <cell r="I336">
            <v>0.94</v>
          </cell>
        </row>
        <row r="337">
          <cell r="A337" t="str">
            <v>N4T1</v>
          </cell>
          <cell r="B337" t="str">
            <v>Transformador trifásico (OLTC) lado de alta en el nivel 4 capacidad final hasta 5 MVA</v>
          </cell>
          <cell r="C337">
            <v>173802000</v>
          </cell>
          <cell r="D337">
            <v>123704000</v>
          </cell>
          <cell r="E337">
            <v>1</v>
          </cell>
          <cell r="F337" t="str">
            <v>Transformadores de potencia</v>
          </cell>
          <cell r="G337">
            <v>3</v>
          </cell>
          <cell r="H337">
            <v>35</v>
          </cell>
          <cell r="I337">
            <v>0.94</v>
          </cell>
        </row>
        <row r="338">
          <cell r="A338" t="str">
            <v>N4T2</v>
          </cell>
          <cell r="B338" t="str">
            <v>Transformador trifásico (OLTC) lado de alta en el nivel 4 capacidad final de 5 a 10 MVA</v>
          </cell>
          <cell r="C338">
            <v>180170000</v>
          </cell>
          <cell r="D338">
            <v>96484000</v>
          </cell>
          <cell r="E338">
            <v>1</v>
          </cell>
          <cell r="F338" t="str">
            <v>Transformadores de potencia</v>
          </cell>
          <cell r="G338">
            <v>3</v>
          </cell>
          <cell r="H338">
            <v>35</v>
          </cell>
          <cell r="I338">
            <v>0.94</v>
          </cell>
        </row>
        <row r="339">
          <cell r="A339" t="str">
            <v>N4T3</v>
          </cell>
          <cell r="B339" t="str">
            <v>Transformador trifásico (OLTC) lado de alta en el nivel 4 capacidad final de 11 a 15 MVA</v>
          </cell>
          <cell r="C339">
            <v>204477000</v>
          </cell>
          <cell r="D339">
            <v>83010000</v>
          </cell>
          <cell r="E339">
            <v>1</v>
          </cell>
          <cell r="F339" t="str">
            <v>Transformadores de potencia</v>
          </cell>
          <cell r="G339">
            <v>3</v>
          </cell>
          <cell r="H339">
            <v>35</v>
          </cell>
          <cell r="I339">
            <v>0.94</v>
          </cell>
        </row>
        <row r="340">
          <cell r="A340" t="str">
            <v>N4T4</v>
          </cell>
          <cell r="B340" t="str">
            <v>Transformador trifásico (OLTC) lado de alta en el nivel 4 capacidad final de 16 a 20 MVA</v>
          </cell>
          <cell r="C340">
            <v>224880000</v>
          </cell>
          <cell r="D340">
            <v>73979000</v>
          </cell>
          <cell r="E340">
            <v>1</v>
          </cell>
          <cell r="F340" t="str">
            <v>Transformadores de potencia</v>
          </cell>
          <cell r="G340">
            <v>3</v>
          </cell>
          <cell r="H340">
            <v>35</v>
          </cell>
          <cell r="I340">
            <v>0.94</v>
          </cell>
        </row>
        <row r="341">
          <cell r="A341" t="str">
            <v>N4T5</v>
          </cell>
          <cell r="B341" t="str">
            <v>Transformador trifásico (OLTC) lado de alta en el nivel 4 capacidad final de 21 a 30 MVA</v>
          </cell>
          <cell r="C341">
            <v>249450000</v>
          </cell>
          <cell r="D341">
            <v>64312000</v>
          </cell>
          <cell r="E341">
            <v>1</v>
          </cell>
          <cell r="F341" t="str">
            <v>Transformadores de potencia</v>
          </cell>
          <cell r="G341">
            <v>3</v>
          </cell>
          <cell r="H341">
            <v>35</v>
          </cell>
          <cell r="I341">
            <v>0.94</v>
          </cell>
        </row>
        <row r="342">
          <cell r="A342" t="str">
            <v>N4T6</v>
          </cell>
          <cell r="B342" t="str">
            <v>Transformador trifásico (OLTC) lado de alta en el nivel 4 capacidad final de 31 a 40 MVA</v>
          </cell>
          <cell r="C342">
            <v>278964000</v>
          </cell>
          <cell r="D342">
            <v>55131000</v>
          </cell>
          <cell r="E342">
            <v>1</v>
          </cell>
          <cell r="F342" t="str">
            <v>Transformadores de potencia</v>
          </cell>
          <cell r="G342">
            <v>3</v>
          </cell>
          <cell r="H342">
            <v>35</v>
          </cell>
          <cell r="I342">
            <v>0.94</v>
          </cell>
        </row>
        <row r="343">
          <cell r="A343" t="str">
            <v>N4T7</v>
          </cell>
          <cell r="B343" t="str">
            <v>Transformador trifásico (OLTC) lado de alta en el nivel 4 capacidad final de 41 a 50 MVA</v>
          </cell>
          <cell r="C343">
            <v>303583000</v>
          </cell>
          <cell r="D343">
            <v>48243000</v>
          </cell>
          <cell r="E343">
            <v>1</v>
          </cell>
          <cell r="F343" t="str">
            <v>Transformadores de potencia</v>
          </cell>
          <cell r="G343">
            <v>3</v>
          </cell>
          <cell r="H343">
            <v>35</v>
          </cell>
          <cell r="I343">
            <v>0.94</v>
          </cell>
        </row>
        <row r="344">
          <cell r="A344" t="str">
            <v>N4T8</v>
          </cell>
          <cell r="B344" t="str">
            <v>Transformador trifásico (OLTC) lado de alta en el nivel 4 capacidad final de 51 a 60 MVA</v>
          </cell>
          <cell r="C344">
            <v>324690000</v>
          </cell>
          <cell r="D344">
            <v>42730000</v>
          </cell>
          <cell r="E344">
            <v>1</v>
          </cell>
          <cell r="F344" t="str">
            <v>Transformadores de potencia</v>
          </cell>
          <cell r="G344">
            <v>3</v>
          </cell>
          <cell r="H344">
            <v>35</v>
          </cell>
          <cell r="I344">
            <v>0.94</v>
          </cell>
        </row>
        <row r="345">
          <cell r="A345" t="str">
            <v>N4T9</v>
          </cell>
          <cell r="B345" t="str">
            <v>Transformador trifásico (OLTC) lado de alta en el nivel 4 capacidad final de 61 a 80 MVA</v>
          </cell>
          <cell r="C345">
            <v>364204000</v>
          </cell>
          <cell r="D345">
            <v>38345000</v>
          </cell>
          <cell r="E345">
            <v>1</v>
          </cell>
          <cell r="F345" t="str">
            <v>Transformadores de potencia</v>
          </cell>
          <cell r="G345">
            <v>3</v>
          </cell>
          <cell r="H345">
            <v>35</v>
          </cell>
          <cell r="I345">
            <v>0.94</v>
          </cell>
        </row>
        <row r="346">
          <cell r="A346" t="str">
            <v>N4T10</v>
          </cell>
          <cell r="B346" t="str">
            <v>Transformador trifásico (OLTC) lado de alta en el nivel 4 capacidad final de 81 a 100 MVA</v>
          </cell>
          <cell r="C346">
            <v>394282000</v>
          </cell>
          <cell r="D346">
            <v>32582000</v>
          </cell>
          <cell r="E346">
            <v>1</v>
          </cell>
          <cell r="F346" t="str">
            <v>Transformadores de potencia</v>
          </cell>
          <cell r="G346">
            <v>3</v>
          </cell>
          <cell r="H346">
            <v>35</v>
          </cell>
          <cell r="I346">
            <v>0.94</v>
          </cell>
        </row>
        <row r="347">
          <cell r="A347" t="str">
            <v>N4T11</v>
          </cell>
          <cell r="B347" t="str">
            <v>Transformador trifásico (OLTC) lado de alta en el nivel 4 capacidad final mayor a 100 MVA</v>
          </cell>
          <cell r="C347">
            <v>424320000</v>
          </cell>
          <cell r="D347">
            <v>26390000</v>
          </cell>
          <cell r="E347">
            <v>1</v>
          </cell>
          <cell r="F347" t="str">
            <v>Transformadores de potencia</v>
          </cell>
          <cell r="G347">
            <v>3</v>
          </cell>
          <cell r="H347">
            <v>35</v>
          </cell>
          <cell r="I347">
            <v>0.94</v>
          </cell>
        </row>
        <row r="348">
          <cell r="A348" t="str">
            <v>N4T12</v>
          </cell>
          <cell r="B348" t="str">
            <v>Transformador tridevanado trifásico (OLTC) lado de alta en el nivel 4 capacidad final hasta 5 MVA</v>
          </cell>
          <cell r="C348">
            <v>180047000</v>
          </cell>
          <cell r="D348">
            <v>138933000</v>
          </cell>
          <cell r="E348">
            <v>1</v>
          </cell>
          <cell r="F348" t="str">
            <v>Transformadores de potencia</v>
          </cell>
          <cell r="G348">
            <v>3</v>
          </cell>
          <cell r="H348">
            <v>35</v>
          </cell>
          <cell r="I348">
            <v>0.94</v>
          </cell>
        </row>
        <row r="349">
          <cell r="A349" t="str">
            <v>N4T13</v>
          </cell>
          <cell r="B349" t="str">
            <v>Transformador tridevanado trifásico (OLTC) lado de alta en el nivel 4 capacidad final de 6 a 10 MVA</v>
          </cell>
          <cell r="C349">
            <v>189604000</v>
          </cell>
          <cell r="D349">
            <v>111801000</v>
          </cell>
          <cell r="E349">
            <v>1</v>
          </cell>
          <cell r="F349" t="str">
            <v>Transformadores de potencia</v>
          </cell>
          <cell r="G349">
            <v>3</v>
          </cell>
          <cell r="H349">
            <v>35</v>
          </cell>
          <cell r="I349">
            <v>0.94</v>
          </cell>
        </row>
        <row r="350">
          <cell r="A350" t="str">
            <v>N4T14</v>
          </cell>
          <cell r="B350" t="str">
            <v>Transformador tridevanado trifásico (OLTC) lado de alta en el nivel 4 capacidad final de 11 a 20 MVA</v>
          </cell>
          <cell r="C350">
            <v>222286000</v>
          </cell>
          <cell r="D350">
            <v>93613000</v>
          </cell>
          <cell r="E350">
            <v>1</v>
          </cell>
          <cell r="F350" t="str">
            <v>Transformadores de potencia</v>
          </cell>
          <cell r="G350">
            <v>3</v>
          </cell>
          <cell r="H350">
            <v>35</v>
          </cell>
          <cell r="I350">
            <v>0.94</v>
          </cell>
        </row>
        <row r="351">
          <cell r="A351" t="str">
            <v>N4T15</v>
          </cell>
          <cell r="B351" t="str">
            <v>Transformador tridevanado trifásico (OLTC) lado de alta en el nivel 4 capacidad final de 21 a 30 MVA</v>
          </cell>
          <cell r="C351">
            <v>261229000</v>
          </cell>
          <cell r="D351">
            <v>76956000</v>
          </cell>
          <cell r="E351">
            <v>1</v>
          </cell>
          <cell r="F351" t="str">
            <v>Transformadores de potencia</v>
          </cell>
          <cell r="G351">
            <v>3</v>
          </cell>
          <cell r="H351">
            <v>35</v>
          </cell>
          <cell r="I351">
            <v>0.94</v>
          </cell>
        </row>
        <row r="352">
          <cell r="A352" t="str">
            <v>N4T16</v>
          </cell>
          <cell r="B352" t="str">
            <v>Transformador tridevanado trifásico (OLTC) lado de alta en el nivel 4 capacidad final de 31 a 40 MVA</v>
          </cell>
          <cell r="C352">
            <v>292425000</v>
          </cell>
          <cell r="D352">
            <v>65887000</v>
          </cell>
          <cell r="E352">
            <v>1</v>
          </cell>
          <cell r="F352" t="str">
            <v>Transformadores de potencia</v>
          </cell>
          <cell r="G352">
            <v>3</v>
          </cell>
          <cell r="H352">
            <v>35</v>
          </cell>
          <cell r="I352">
            <v>0.94</v>
          </cell>
        </row>
        <row r="353">
          <cell r="A353" t="str">
            <v>N4T17</v>
          </cell>
          <cell r="B353" t="str">
            <v>Transformador tridevanado trifásico (OLTC) lado de alta en el nivel 4 capacidad final de 41 a 50 MVA</v>
          </cell>
          <cell r="C353">
            <v>318360000</v>
          </cell>
          <cell r="D353">
            <v>57583000</v>
          </cell>
          <cell r="E353">
            <v>1</v>
          </cell>
          <cell r="F353" t="str">
            <v>Transformadores de potencia</v>
          </cell>
          <cell r="G353">
            <v>3</v>
          </cell>
          <cell r="H353">
            <v>35</v>
          </cell>
          <cell r="I353">
            <v>0.94</v>
          </cell>
        </row>
        <row r="354">
          <cell r="A354" t="str">
            <v>N4T18</v>
          </cell>
          <cell r="B354" t="str">
            <v>Transformador tridevanado trifásico (OLTC) lado de alta en el nivel 4 capacidad final de 51 a 60 MVA</v>
          </cell>
          <cell r="C354">
            <v>340509000</v>
          </cell>
          <cell r="D354">
            <v>50936000</v>
          </cell>
          <cell r="E354">
            <v>1</v>
          </cell>
          <cell r="F354" t="str">
            <v>Transformadores de potencia</v>
          </cell>
          <cell r="G354">
            <v>3</v>
          </cell>
          <cell r="H354">
            <v>35</v>
          </cell>
          <cell r="I354">
            <v>0.94</v>
          </cell>
        </row>
        <row r="355">
          <cell r="A355" t="str">
            <v>N4T19</v>
          </cell>
          <cell r="B355" t="str">
            <v>Transformador tridevanado trifásico (OLTC) lado de alta en el nivel 4 capacidad final más de 60 MVA</v>
          </cell>
          <cell r="C355">
            <v>410540000</v>
          </cell>
          <cell r="D355">
            <v>43170000</v>
          </cell>
          <cell r="E355">
            <v>1</v>
          </cell>
          <cell r="F355" t="str">
            <v>Transformadores de potencia</v>
          </cell>
          <cell r="G355">
            <v>3</v>
          </cell>
          <cell r="H355">
            <v>35</v>
          </cell>
          <cell r="I355">
            <v>0.94</v>
          </cell>
        </row>
        <row r="356">
          <cell r="A356" t="str">
            <v>N3T1</v>
          </cell>
          <cell r="B356" t="str">
            <v>Transformador trifásico (NLTC) lado de alta en el nivel 3 capacidad final de 0,5 a 25 MVA</v>
          </cell>
          <cell r="C356">
            <v>67602000</v>
          </cell>
          <cell r="D356">
            <v>69219000</v>
          </cell>
          <cell r="E356">
            <v>1</v>
          </cell>
          <cell r="F356" t="str">
            <v>Transformadores de potencia</v>
          </cell>
          <cell r="G356">
            <v>2</v>
          </cell>
          <cell r="H356">
            <v>35</v>
          </cell>
          <cell r="I356">
            <v>0.94</v>
          </cell>
        </row>
        <row r="357">
          <cell r="A357" t="str">
            <v>N3T2</v>
          </cell>
          <cell r="B357" t="str">
            <v>Transformador trifásico (NLTC) lado de alta en el nivel 3 capacidad final de 2,6 a 6 MVA</v>
          </cell>
          <cell r="C357">
            <v>76962000</v>
          </cell>
          <cell r="D357">
            <v>61188000</v>
          </cell>
          <cell r="E357">
            <v>1</v>
          </cell>
          <cell r="F357" t="str">
            <v>Transformadores de potencia</v>
          </cell>
          <cell r="G357">
            <v>2</v>
          </cell>
          <cell r="H357">
            <v>35</v>
          </cell>
          <cell r="I357">
            <v>0.94</v>
          </cell>
        </row>
        <row r="358">
          <cell r="A358" t="str">
            <v>N3T3</v>
          </cell>
          <cell r="B358" t="str">
            <v>Transformador trifásico (OLTC) lado de alta en el nivel 3 capacidad final de 6,1 a 10 MVA</v>
          </cell>
          <cell r="C358">
            <v>90319000</v>
          </cell>
          <cell r="D358">
            <v>56407000</v>
          </cell>
          <cell r="E358">
            <v>1</v>
          </cell>
          <cell r="F358" t="str">
            <v>Transformadores de potencia</v>
          </cell>
          <cell r="G358">
            <v>2</v>
          </cell>
          <cell r="H358">
            <v>35</v>
          </cell>
          <cell r="I358">
            <v>0.94</v>
          </cell>
        </row>
        <row r="359">
          <cell r="A359" t="str">
            <v>N3T4</v>
          </cell>
          <cell r="B359" t="str">
            <v>Transformador trifásico (OLTC) lado de alta en el nivel 3 capacidad final de 11 a 15 MVA</v>
          </cell>
          <cell r="C359">
            <v>106019000</v>
          </cell>
          <cell r="D359">
            <v>52752000</v>
          </cell>
          <cell r="E359">
            <v>1</v>
          </cell>
          <cell r="F359" t="str">
            <v>Transformadores de potencia</v>
          </cell>
          <cell r="G359">
            <v>2</v>
          </cell>
          <cell r="H359">
            <v>35</v>
          </cell>
          <cell r="I359">
            <v>0.94</v>
          </cell>
        </row>
        <row r="360">
          <cell r="A360" t="str">
            <v>N3T5</v>
          </cell>
          <cell r="B360" t="str">
            <v>Transformador trifásico (OLTC) lado de alta en el nivel 3 capacidad final de 16 a 20 MVA</v>
          </cell>
          <cell r="C360">
            <v>119530000</v>
          </cell>
          <cell r="D360">
            <v>50271000</v>
          </cell>
          <cell r="E360">
            <v>1</v>
          </cell>
          <cell r="F360" t="str">
            <v>Transformadores de potencia</v>
          </cell>
          <cell r="G360">
            <v>2</v>
          </cell>
          <cell r="H360">
            <v>35</v>
          </cell>
          <cell r="I360">
            <v>0.94</v>
          </cell>
        </row>
        <row r="361">
          <cell r="A361" t="str">
            <v>N3T6</v>
          </cell>
          <cell r="B361" t="str">
            <v>Transformador trifásico (OLTC) lado de alta en el nivel 3 capacidad final de 21 a 30 MVA</v>
          </cell>
          <cell r="C361">
            <v>136199000</v>
          </cell>
          <cell r="D361">
            <v>47615000</v>
          </cell>
          <cell r="E361">
            <v>1</v>
          </cell>
          <cell r="F361" t="str">
            <v>Transformadores de potencia</v>
          </cell>
          <cell r="G361">
            <v>2</v>
          </cell>
          <cell r="H361">
            <v>35</v>
          </cell>
          <cell r="I361">
            <v>0.94</v>
          </cell>
        </row>
        <row r="362">
          <cell r="A362" t="str">
            <v>N3T7</v>
          </cell>
          <cell r="B362" t="str">
            <v>Transformador trifásico (OLTC) lado de alta en el nivel 3 capacidad final mayor a 31 MVA</v>
          </cell>
          <cell r="C362">
            <v>146130000</v>
          </cell>
          <cell r="D362">
            <v>44182000</v>
          </cell>
          <cell r="E362">
            <v>1</v>
          </cell>
          <cell r="F362" t="str">
            <v>Transformadores de potencia</v>
          </cell>
          <cell r="G362">
            <v>2</v>
          </cell>
          <cell r="H362">
            <v>35</v>
          </cell>
          <cell r="I362">
            <v>0.94</v>
          </cell>
        </row>
        <row r="363">
          <cell r="A363" t="str">
            <v>N6EQ1</v>
          </cell>
          <cell r="B363" t="str">
            <v>Transformador de tensión - 500 kV</v>
          </cell>
          <cell r="C363">
            <v>77069000</v>
          </cell>
          <cell r="D363"/>
          <cell r="E363">
            <v>5</v>
          </cell>
          <cell r="F363" t="str">
            <v>Equipos de subestación</v>
          </cell>
          <cell r="G363">
            <v>4</v>
          </cell>
          <cell r="H363">
            <v>35</v>
          </cell>
          <cell r="I363">
            <v>0.98</v>
          </cell>
        </row>
        <row r="364">
          <cell r="A364" t="str">
            <v>N5EQ1</v>
          </cell>
          <cell r="B364" t="str">
            <v>Transformador de tensión - 230 kV</v>
          </cell>
          <cell r="C364">
            <v>40719000</v>
          </cell>
          <cell r="D364"/>
          <cell r="E364">
            <v>5</v>
          </cell>
          <cell r="F364" t="str">
            <v>Equipos de subestación</v>
          </cell>
          <cell r="G364">
            <v>4</v>
          </cell>
          <cell r="H364">
            <v>35</v>
          </cell>
          <cell r="I364">
            <v>0.98</v>
          </cell>
        </row>
        <row r="365">
          <cell r="A365" t="str">
            <v>N4EQ2</v>
          </cell>
          <cell r="B365" t="str">
            <v>Transformador de tensión - N4</v>
          </cell>
          <cell r="C365">
            <v>33882000</v>
          </cell>
          <cell r="D365"/>
          <cell r="E365">
            <v>5</v>
          </cell>
          <cell r="F365" t="str">
            <v>Equipos de subestación</v>
          </cell>
          <cell r="G365">
            <v>4</v>
          </cell>
          <cell r="H365">
            <v>35</v>
          </cell>
          <cell r="I365">
            <v>0.98</v>
          </cell>
        </row>
        <row r="366">
          <cell r="A366" t="str">
            <v>N4EQ4</v>
          </cell>
          <cell r="B366" t="str">
            <v>Unidad de calidad de potencia (PQ) CREG 024 de 2005</v>
          </cell>
          <cell r="C366">
            <v>23943000</v>
          </cell>
          <cell r="D366"/>
          <cell r="E366">
            <v>4</v>
          </cell>
          <cell r="F366" t="str">
            <v>Equipos de control y comunicaciones</v>
          </cell>
          <cell r="G366">
            <v>4</v>
          </cell>
          <cell r="H366">
            <v>10</v>
          </cell>
          <cell r="I366">
            <v>0</v>
          </cell>
        </row>
        <row r="367">
          <cell r="A367" t="str">
            <v>N3EQ1</v>
          </cell>
          <cell r="B367" t="str">
            <v>Equipo de medida - N3</v>
          </cell>
          <cell r="C367">
            <v>1071000</v>
          </cell>
          <cell r="D367"/>
          <cell r="E367">
            <v>4</v>
          </cell>
          <cell r="F367" t="str">
            <v>Equipos de control y comunicaciones</v>
          </cell>
          <cell r="G367">
            <v>3</v>
          </cell>
          <cell r="H367">
            <v>10</v>
          </cell>
          <cell r="I367">
            <v>0</v>
          </cell>
        </row>
        <row r="368">
          <cell r="A368" t="str">
            <v>N3EQ2</v>
          </cell>
          <cell r="B368" t="str">
            <v>Juego cuchillas de operación sin carga - N3</v>
          </cell>
          <cell r="C368">
            <v>1581000</v>
          </cell>
          <cell r="D368"/>
          <cell r="E368">
            <v>9</v>
          </cell>
          <cell r="F368" t="str">
            <v>Equipos de línea</v>
          </cell>
          <cell r="G368">
            <v>3</v>
          </cell>
          <cell r="H368">
            <v>35</v>
          </cell>
          <cell r="I368">
            <v>0.94</v>
          </cell>
        </row>
        <row r="369">
          <cell r="A369" t="str">
            <v>N3EQ3</v>
          </cell>
          <cell r="B369" t="str">
            <v>Juego pararrayos - N3</v>
          </cell>
          <cell r="C369">
            <v>1380000</v>
          </cell>
          <cell r="D369"/>
          <cell r="E369">
            <v>9</v>
          </cell>
          <cell r="F369" t="str">
            <v>Equipos de línea</v>
          </cell>
          <cell r="G369">
            <v>3</v>
          </cell>
          <cell r="H369">
            <v>35</v>
          </cell>
          <cell r="I369">
            <v>0.94</v>
          </cell>
        </row>
        <row r="370">
          <cell r="A370" t="str">
            <v>N3EQ4</v>
          </cell>
          <cell r="B370" t="str">
            <v>Juego de seccionadores tripolar bajo carga - N3</v>
          </cell>
          <cell r="C370">
            <v>30202000</v>
          </cell>
          <cell r="D370"/>
          <cell r="E370">
            <v>9</v>
          </cell>
          <cell r="F370" t="str">
            <v>Equipos de línea</v>
          </cell>
          <cell r="G370">
            <v>3</v>
          </cell>
          <cell r="H370">
            <v>35</v>
          </cell>
          <cell r="I370">
            <v>0.94</v>
          </cell>
        </row>
        <row r="371">
          <cell r="A371" t="str">
            <v>N3EQ5</v>
          </cell>
          <cell r="B371" t="str">
            <v>Reconectador - N3</v>
          </cell>
          <cell r="C371">
            <v>60774000</v>
          </cell>
          <cell r="D371"/>
          <cell r="E371">
            <v>9</v>
          </cell>
          <cell r="F371" t="str">
            <v>Equipos de línea</v>
          </cell>
          <cell r="G371">
            <v>3</v>
          </cell>
          <cell r="H371">
            <v>35</v>
          </cell>
          <cell r="I371">
            <v>0.94</v>
          </cell>
        </row>
        <row r="372">
          <cell r="A372" t="str">
            <v>N3EQ6</v>
          </cell>
          <cell r="B372" t="str">
            <v>Regulador - N3</v>
          </cell>
          <cell r="C372">
            <v>210805000</v>
          </cell>
          <cell r="D372"/>
          <cell r="E372">
            <v>9</v>
          </cell>
          <cell r="F372" t="str">
            <v>Equipos de línea</v>
          </cell>
          <cell r="G372">
            <v>3</v>
          </cell>
          <cell r="H372">
            <v>35</v>
          </cell>
          <cell r="I372">
            <v>0.94</v>
          </cell>
        </row>
        <row r="373">
          <cell r="A373" t="str">
            <v>N3EQ7</v>
          </cell>
          <cell r="B373" t="str">
            <v>Seccionalizador manual bajo carga - N3</v>
          </cell>
          <cell r="C373">
            <v>24970000</v>
          </cell>
          <cell r="D373"/>
          <cell r="E373">
            <v>9</v>
          </cell>
          <cell r="F373" t="str">
            <v>Equipos de línea</v>
          </cell>
          <cell r="G373">
            <v>3</v>
          </cell>
          <cell r="H373">
            <v>35</v>
          </cell>
          <cell r="I373">
            <v>0.94</v>
          </cell>
        </row>
        <row r="374">
          <cell r="A374" t="str">
            <v>N3EQ8</v>
          </cell>
          <cell r="B374" t="str">
            <v>Seccionalizador eléctrico (motorizado) - N3</v>
          </cell>
          <cell r="C374">
            <v>24970000</v>
          </cell>
          <cell r="D374"/>
          <cell r="E374">
            <v>9</v>
          </cell>
          <cell r="F374" t="str">
            <v>Equipos de línea</v>
          </cell>
          <cell r="G374">
            <v>3</v>
          </cell>
          <cell r="H374">
            <v>35</v>
          </cell>
          <cell r="I374">
            <v>0.94</v>
          </cell>
        </row>
        <row r="375">
          <cell r="A375" t="str">
            <v>N3EQ9</v>
          </cell>
          <cell r="B375" t="str">
            <v>Transición aérea - subterránea - N3</v>
          </cell>
          <cell r="C375">
            <v>2540000</v>
          </cell>
          <cell r="D375"/>
          <cell r="E375">
            <v>9</v>
          </cell>
          <cell r="F375" t="str">
            <v>Equipos de línea</v>
          </cell>
          <cell r="G375">
            <v>3</v>
          </cell>
          <cell r="H375">
            <v>35</v>
          </cell>
          <cell r="I375">
            <v>0.94</v>
          </cell>
        </row>
        <row r="376">
          <cell r="A376" t="str">
            <v>N3EQ10</v>
          </cell>
          <cell r="B376" t="str">
            <v>Transformador de puesta a tierra</v>
          </cell>
          <cell r="C376">
            <v>140528000</v>
          </cell>
          <cell r="D376"/>
          <cell r="E376">
            <v>5</v>
          </cell>
          <cell r="F376" t="str">
            <v>Equipos de subestación</v>
          </cell>
          <cell r="G376">
            <v>3</v>
          </cell>
          <cell r="H376">
            <v>35</v>
          </cell>
          <cell r="I376">
            <v>0.94</v>
          </cell>
        </row>
        <row r="377">
          <cell r="A377" t="str">
            <v>N3EQ11</v>
          </cell>
          <cell r="B377" t="str">
            <v>Transformador de tensión - N3</v>
          </cell>
          <cell r="C377">
            <v>5908000</v>
          </cell>
          <cell r="D377"/>
          <cell r="E377">
            <v>5</v>
          </cell>
          <cell r="F377" t="str">
            <v>Equipos de subestación</v>
          </cell>
          <cell r="G377">
            <v>3</v>
          </cell>
          <cell r="H377">
            <v>35</v>
          </cell>
          <cell r="I377">
            <v>0.94</v>
          </cell>
        </row>
        <row r="378">
          <cell r="A378" t="str">
            <v>N3EQ14</v>
          </cell>
          <cell r="B378" t="str">
            <v>Unidad de calidad de potencia (PQ) CREG 024 de 2005</v>
          </cell>
          <cell r="C378">
            <v>23943000</v>
          </cell>
          <cell r="D378"/>
          <cell r="E378">
            <v>4</v>
          </cell>
          <cell r="F378" t="str">
            <v>Equipos de control y comunicaciones</v>
          </cell>
          <cell r="G378">
            <v>3</v>
          </cell>
          <cell r="H378">
            <v>10</v>
          </cell>
          <cell r="I378">
            <v>0</v>
          </cell>
        </row>
        <row r="379">
          <cell r="A379" t="str">
            <v>N3EQ22</v>
          </cell>
          <cell r="B379" t="str">
            <v>Juego cortacircuitos - N3</v>
          </cell>
          <cell r="C379">
            <v>1693000</v>
          </cell>
          <cell r="D379"/>
          <cell r="E379">
            <v>9</v>
          </cell>
          <cell r="F379" t="str">
            <v>Equipos de línea</v>
          </cell>
          <cell r="G379">
            <v>3</v>
          </cell>
          <cell r="H379">
            <v>35</v>
          </cell>
          <cell r="I379">
            <v>0.94</v>
          </cell>
        </row>
        <row r="380">
          <cell r="A380" t="str">
            <v>N3EQ23</v>
          </cell>
          <cell r="B380" t="str">
            <v>Juego pararrayos 44kV -N3</v>
          </cell>
          <cell r="C380">
            <v>3073000</v>
          </cell>
          <cell r="D380"/>
          <cell r="E380">
            <v>9</v>
          </cell>
          <cell r="F380" t="str">
            <v>Equipos de línea</v>
          </cell>
          <cell r="G380">
            <v>3</v>
          </cell>
          <cell r="H380">
            <v>35</v>
          </cell>
          <cell r="I380">
            <v>0.94</v>
          </cell>
        </row>
        <row r="381">
          <cell r="A381" t="str">
            <v>N3EQ24</v>
          </cell>
          <cell r="B381" t="str">
            <v>Transición aérea - subterránea (44 kV) - N3</v>
          </cell>
          <cell r="C381">
            <v>3170000</v>
          </cell>
          <cell r="D381"/>
          <cell r="E381">
            <v>9</v>
          </cell>
          <cell r="F381" t="str">
            <v>Equipos de línea</v>
          </cell>
          <cell r="G381">
            <v>3</v>
          </cell>
          <cell r="H381">
            <v>35</v>
          </cell>
          <cell r="I381">
            <v>0.94</v>
          </cell>
        </row>
        <row r="382">
          <cell r="A382" t="str">
            <v>N3EQ25</v>
          </cell>
          <cell r="B382" t="str">
            <v>Indicador falla subterráneo - N3</v>
          </cell>
          <cell r="C382">
            <v>3604000</v>
          </cell>
          <cell r="D382"/>
          <cell r="E382">
            <v>9</v>
          </cell>
          <cell r="F382" t="str">
            <v>Equipos de línea</v>
          </cell>
          <cell r="G382">
            <v>3</v>
          </cell>
          <cell r="H382">
            <v>35</v>
          </cell>
          <cell r="I382">
            <v>0.94</v>
          </cell>
        </row>
        <row r="383">
          <cell r="A383" t="str">
            <v>N3EQ26</v>
          </cell>
          <cell r="B383" t="str">
            <v>Transformador de tensión (pedestal) - N3</v>
          </cell>
          <cell r="C383">
            <v>8636000</v>
          </cell>
          <cell r="D383"/>
          <cell r="E383">
            <v>5</v>
          </cell>
          <cell r="F383" t="str">
            <v>Equipos de subestación</v>
          </cell>
          <cell r="G383">
            <v>3</v>
          </cell>
          <cell r="H383">
            <v>35</v>
          </cell>
          <cell r="I383">
            <v>0.94</v>
          </cell>
        </row>
        <row r="384">
          <cell r="A384" t="str">
            <v>N3EQ27</v>
          </cell>
          <cell r="B384" t="str">
            <v>Transformador de corriente - N3</v>
          </cell>
          <cell r="C384">
            <v>6765000</v>
          </cell>
          <cell r="D384"/>
          <cell r="E384">
            <v>5</v>
          </cell>
          <cell r="F384" t="str">
            <v>Equipos de subestación</v>
          </cell>
          <cell r="G384">
            <v>3</v>
          </cell>
          <cell r="H384">
            <v>35</v>
          </cell>
          <cell r="I384">
            <v>0.94</v>
          </cell>
        </row>
        <row r="385">
          <cell r="A385" t="str">
            <v>N2EQ1</v>
          </cell>
          <cell r="B385" t="str">
            <v>Barraje de derivación subterráneo - N2</v>
          </cell>
          <cell r="C385">
            <v>3199000</v>
          </cell>
          <cell r="D385"/>
          <cell r="E385">
            <v>5</v>
          </cell>
          <cell r="F385" t="str">
            <v>Equipos de subestación</v>
          </cell>
          <cell r="G385">
            <v>2</v>
          </cell>
          <cell r="H385">
            <v>35</v>
          </cell>
          <cell r="I385">
            <v>0.94</v>
          </cell>
        </row>
        <row r="386">
          <cell r="A386" t="str">
            <v>N2EQ2</v>
          </cell>
          <cell r="B386" t="str">
            <v>Caja de maniobra - N2</v>
          </cell>
          <cell r="C386">
            <v>21684000</v>
          </cell>
          <cell r="D386"/>
          <cell r="E386">
            <v>5</v>
          </cell>
          <cell r="F386" t="str">
            <v>Equipos de subestación</v>
          </cell>
          <cell r="G386">
            <v>2</v>
          </cell>
          <cell r="H386">
            <v>35</v>
          </cell>
          <cell r="I386">
            <v>0.94</v>
          </cell>
        </row>
        <row r="387">
          <cell r="A387" t="str">
            <v>N2EQ3</v>
          </cell>
          <cell r="B387" t="str">
            <v>Control de bancos de capacitores</v>
          </cell>
          <cell r="C387">
            <v>44429000</v>
          </cell>
          <cell r="D387"/>
          <cell r="E387">
            <v>4</v>
          </cell>
          <cell r="F387" t="str">
            <v>Equipos de control y comunicaciones</v>
          </cell>
          <cell r="G387">
            <v>2</v>
          </cell>
          <cell r="H387">
            <v>10</v>
          </cell>
          <cell r="I387">
            <v>0</v>
          </cell>
        </row>
        <row r="388">
          <cell r="A388" t="str">
            <v>N2EQ4</v>
          </cell>
          <cell r="B388" t="str">
            <v>Banco de condensadores montaje en poste 150 kVAr</v>
          </cell>
          <cell r="C388">
            <v>10061000</v>
          </cell>
          <cell r="D388"/>
          <cell r="E388">
            <v>5</v>
          </cell>
          <cell r="F388" t="str">
            <v>Equipos de subestación</v>
          </cell>
          <cell r="G388">
            <v>2</v>
          </cell>
          <cell r="H388">
            <v>35</v>
          </cell>
          <cell r="I388">
            <v>0.94</v>
          </cell>
        </row>
        <row r="389">
          <cell r="A389" t="str">
            <v>N2EQ5</v>
          </cell>
          <cell r="B389" t="str">
            <v>Banco de condensadores montaje en poste 300 kVAr</v>
          </cell>
          <cell r="C389">
            <v>19187000</v>
          </cell>
          <cell r="D389"/>
          <cell r="E389">
            <v>5</v>
          </cell>
          <cell r="F389" t="str">
            <v>Equipos de subestación</v>
          </cell>
          <cell r="G389">
            <v>2</v>
          </cell>
          <cell r="H389">
            <v>35</v>
          </cell>
          <cell r="I389">
            <v>0.94</v>
          </cell>
        </row>
        <row r="390">
          <cell r="A390" t="str">
            <v>N2EQ6</v>
          </cell>
          <cell r="B390" t="str">
            <v>Banco de condensadores montaje en poste 450 kVAr</v>
          </cell>
          <cell r="C390">
            <v>28312000</v>
          </cell>
          <cell r="D390"/>
          <cell r="E390">
            <v>5</v>
          </cell>
          <cell r="F390" t="str">
            <v>Equipos de subestación</v>
          </cell>
          <cell r="G390">
            <v>2</v>
          </cell>
          <cell r="H390">
            <v>35</v>
          </cell>
          <cell r="I390">
            <v>0.94</v>
          </cell>
        </row>
        <row r="391">
          <cell r="A391" t="str">
            <v>N2EQ7</v>
          </cell>
          <cell r="B391" t="str">
            <v>Banco de condensadores montaje en poste 600 kVAr</v>
          </cell>
          <cell r="C391">
            <v>37437000</v>
          </cell>
          <cell r="D391"/>
          <cell r="E391">
            <v>5</v>
          </cell>
          <cell r="F391" t="str">
            <v>Equipos de subestación</v>
          </cell>
          <cell r="G391">
            <v>2</v>
          </cell>
          <cell r="H391">
            <v>35</v>
          </cell>
          <cell r="I391">
            <v>0.94</v>
          </cell>
        </row>
        <row r="392">
          <cell r="A392" t="str">
            <v>N2EQ8</v>
          </cell>
          <cell r="B392" t="str">
            <v>Banco de condensadores montaje en poste 900 kVAr</v>
          </cell>
          <cell r="C392">
            <v>55688000</v>
          </cell>
          <cell r="D392"/>
          <cell r="E392">
            <v>5</v>
          </cell>
          <cell r="F392" t="str">
            <v>Equipos de subestación</v>
          </cell>
          <cell r="G392">
            <v>2</v>
          </cell>
          <cell r="H392">
            <v>35</v>
          </cell>
          <cell r="I392">
            <v>0.94</v>
          </cell>
        </row>
        <row r="393">
          <cell r="A393" t="str">
            <v>N2EQ9</v>
          </cell>
          <cell r="B393" t="str">
            <v>Cortacircuitos monopolar - N2</v>
          </cell>
          <cell r="C393">
            <v>484000</v>
          </cell>
          <cell r="D393"/>
          <cell r="E393">
            <v>9</v>
          </cell>
          <cell r="F393" t="str">
            <v>Equipos de línea</v>
          </cell>
          <cell r="G393">
            <v>2</v>
          </cell>
          <cell r="H393">
            <v>35</v>
          </cell>
          <cell r="I393">
            <v>0.94</v>
          </cell>
        </row>
        <row r="394">
          <cell r="A394" t="str">
            <v>N2EQ10</v>
          </cell>
          <cell r="B394" t="str">
            <v>Equipo de medida - N2</v>
          </cell>
          <cell r="C394">
            <v>1023000</v>
          </cell>
          <cell r="D394"/>
          <cell r="E394">
            <v>4</v>
          </cell>
          <cell r="F394" t="str">
            <v>Equipos de control y comunicaciones</v>
          </cell>
          <cell r="G394">
            <v>2</v>
          </cell>
          <cell r="H394">
            <v>10</v>
          </cell>
          <cell r="I394">
            <v>0</v>
          </cell>
        </row>
        <row r="395">
          <cell r="A395" t="str">
            <v>N2EQ11</v>
          </cell>
          <cell r="B395" t="str">
            <v>Indicador falla - N2</v>
          </cell>
          <cell r="C395">
            <v>1124000</v>
          </cell>
          <cell r="D395"/>
          <cell r="E395">
            <v>9</v>
          </cell>
          <cell r="F395" t="str">
            <v>Equipos de línea</v>
          </cell>
          <cell r="G395">
            <v>2</v>
          </cell>
          <cell r="H395">
            <v>35</v>
          </cell>
          <cell r="I395">
            <v>0.94</v>
          </cell>
        </row>
        <row r="396">
          <cell r="A396" t="str">
            <v>N2EQ12</v>
          </cell>
          <cell r="B396" t="str">
            <v>Juego cortacircuitos - N2</v>
          </cell>
          <cell r="C396">
            <v>1200000</v>
          </cell>
          <cell r="D396"/>
          <cell r="E396">
            <v>9</v>
          </cell>
          <cell r="F396" t="str">
            <v>Equipos de línea</v>
          </cell>
          <cell r="G396">
            <v>2</v>
          </cell>
          <cell r="H396">
            <v>35</v>
          </cell>
          <cell r="I396">
            <v>0.94</v>
          </cell>
        </row>
        <row r="397">
          <cell r="A397" t="str">
            <v>N2EQ13</v>
          </cell>
          <cell r="B397" t="str">
            <v>Juego cuchillas de operación sin carga - N2</v>
          </cell>
          <cell r="C397">
            <v>1003000</v>
          </cell>
          <cell r="D397"/>
          <cell r="E397">
            <v>9</v>
          </cell>
          <cell r="F397" t="str">
            <v>Equipos de línea</v>
          </cell>
          <cell r="G397">
            <v>2</v>
          </cell>
          <cell r="H397">
            <v>35</v>
          </cell>
          <cell r="I397">
            <v>0.94</v>
          </cell>
        </row>
        <row r="398">
          <cell r="A398" t="str">
            <v>N2EQ14</v>
          </cell>
          <cell r="B398" t="str">
            <v>Pararrayos - N2</v>
          </cell>
          <cell r="C398">
            <v>482000</v>
          </cell>
          <cell r="D398"/>
          <cell r="E398">
            <v>9</v>
          </cell>
          <cell r="F398" t="str">
            <v>Equipos de línea</v>
          </cell>
          <cell r="G398">
            <v>2</v>
          </cell>
          <cell r="H398">
            <v>35</v>
          </cell>
          <cell r="I398">
            <v>0.94</v>
          </cell>
        </row>
        <row r="399">
          <cell r="A399" t="str">
            <v>N2EQ15</v>
          </cell>
          <cell r="B399" t="str">
            <v>Juego pararrayos - N2</v>
          </cell>
          <cell r="C399">
            <v>962000</v>
          </cell>
          <cell r="D399"/>
          <cell r="E399">
            <v>9</v>
          </cell>
          <cell r="F399" t="str">
            <v>Equipos de línea</v>
          </cell>
          <cell r="G399">
            <v>2</v>
          </cell>
          <cell r="H399">
            <v>35</v>
          </cell>
          <cell r="I399">
            <v>0.94</v>
          </cell>
        </row>
        <row r="400">
          <cell r="A400" t="str">
            <v>N2EQ16</v>
          </cell>
          <cell r="B400" t="str">
            <v>Juego de seccionadores tripolar bajo carga - N2</v>
          </cell>
          <cell r="C400">
            <v>27881000</v>
          </cell>
          <cell r="D400"/>
          <cell r="E400">
            <v>9</v>
          </cell>
          <cell r="F400" t="str">
            <v>Equipos de línea</v>
          </cell>
          <cell r="G400">
            <v>2</v>
          </cell>
          <cell r="H400">
            <v>35</v>
          </cell>
          <cell r="I400">
            <v>0.94</v>
          </cell>
        </row>
        <row r="401">
          <cell r="A401" t="str">
            <v>N2EQ18</v>
          </cell>
          <cell r="B401" t="str">
            <v>Regulador de voltaje trifásicos de distribución - N2</v>
          </cell>
          <cell r="C401">
            <v>197054000</v>
          </cell>
          <cell r="D401"/>
          <cell r="E401">
            <v>9</v>
          </cell>
          <cell r="F401" t="str">
            <v>Equipos de línea</v>
          </cell>
          <cell r="G401">
            <v>2</v>
          </cell>
          <cell r="H401">
            <v>35</v>
          </cell>
          <cell r="I401">
            <v>0.94</v>
          </cell>
        </row>
        <row r="402">
          <cell r="A402" t="str">
            <v>N2EQ19</v>
          </cell>
          <cell r="B402" t="str">
            <v>Regulador de voltaje monofásico hasta 50 kVA - N2</v>
          </cell>
          <cell r="C402">
            <v>31678000</v>
          </cell>
          <cell r="D402"/>
          <cell r="E402">
            <v>9</v>
          </cell>
          <cell r="F402" t="str">
            <v>Equipos de línea</v>
          </cell>
          <cell r="G402">
            <v>2</v>
          </cell>
          <cell r="H402">
            <v>35</v>
          </cell>
          <cell r="I402">
            <v>0.94</v>
          </cell>
        </row>
        <row r="403">
          <cell r="A403" t="str">
            <v>N2EQ20</v>
          </cell>
          <cell r="B403" t="str">
            <v>Regulador de voltaje monofásico hasta 150 kVA - N2</v>
          </cell>
          <cell r="C403">
            <v>39037000</v>
          </cell>
          <cell r="D403"/>
          <cell r="E403">
            <v>9</v>
          </cell>
          <cell r="F403" t="str">
            <v>Equipos de línea</v>
          </cell>
          <cell r="G403">
            <v>2</v>
          </cell>
          <cell r="H403">
            <v>35</v>
          </cell>
          <cell r="I403">
            <v>0.94</v>
          </cell>
        </row>
        <row r="404">
          <cell r="A404" t="str">
            <v>N2EQ21</v>
          </cell>
          <cell r="B404" t="str">
            <v>Regulador de voltaje monofásico hasta 276 kVA - N2</v>
          </cell>
          <cell r="C404">
            <v>48929000</v>
          </cell>
          <cell r="D404"/>
          <cell r="E404">
            <v>9</v>
          </cell>
          <cell r="F404" t="str">
            <v>Equipos de línea</v>
          </cell>
          <cell r="G404">
            <v>2</v>
          </cell>
          <cell r="H404">
            <v>35</v>
          </cell>
          <cell r="I404">
            <v>0.94</v>
          </cell>
        </row>
        <row r="405">
          <cell r="A405" t="str">
            <v>N2EQ22</v>
          </cell>
          <cell r="B405" t="str">
            <v>Regulador de voltaje monofásico hasta 500 kVA - N2</v>
          </cell>
          <cell r="C405">
            <v>78916000</v>
          </cell>
          <cell r="D405"/>
          <cell r="E405">
            <v>9</v>
          </cell>
          <cell r="F405" t="str">
            <v>Equipos de línea</v>
          </cell>
          <cell r="G405">
            <v>2</v>
          </cell>
          <cell r="H405">
            <v>35</v>
          </cell>
          <cell r="I405">
            <v>0.94</v>
          </cell>
        </row>
        <row r="406">
          <cell r="A406" t="str">
            <v>N2EQ23</v>
          </cell>
          <cell r="B406" t="str">
            <v>Regulador de voltaje monofásico hasta 1000 kVA - N2</v>
          </cell>
          <cell r="C406">
            <v>122089000</v>
          </cell>
          <cell r="D406"/>
          <cell r="E406">
            <v>9</v>
          </cell>
          <cell r="F406" t="str">
            <v>Equipos de línea</v>
          </cell>
          <cell r="G406">
            <v>2</v>
          </cell>
          <cell r="H406">
            <v>35</v>
          </cell>
          <cell r="I406">
            <v>0.94</v>
          </cell>
        </row>
        <row r="407">
          <cell r="A407" t="str">
            <v>N2EQ24</v>
          </cell>
          <cell r="B407" t="str">
            <v>Seccionador monopolar - N2</v>
          </cell>
          <cell r="C407">
            <v>655000</v>
          </cell>
          <cell r="D407"/>
          <cell r="E407">
            <v>9</v>
          </cell>
          <cell r="F407" t="str">
            <v>Equipos de línea</v>
          </cell>
          <cell r="G407">
            <v>2</v>
          </cell>
          <cell r="H407">
            <v>35</v>
          </cell>
          <cell r="I407">
            <v>0.94</v>
          </cell>
        </row>
        <row r="408">
          <cell r="A408" t="str">
            <v>N2EQ25</v>
          </cell>
          <cell r="B408" t="str">
            <v>Seccionador trifásico vacío - N2</v>
          </cell>
          <cell r="C408">
            <v>1060000</v>
          </cell>
          <cell r="D408"/>
          <cell r="E408">
            <v>9</v>
          </cell>
          <cell r="F408" t="str">
            <v>Equipos de línea</v>
          </cell>
          <cell r="G408">
            <v>2</v>
          </cell>
          <cell r="H408">
            <v>35</v>
          </cell>
          <cell r="I408">
            <v>0.94</v>
          </cell>
        </row>
        <row r="409">
          <cell r="A409" t="str">
            <v>N2EQ26</v>
          </cell>
          <cell r="B409" t="str">
            <v>Seccionalizador con control inteligente, 400 A - N2</v>
          </cell>
          <cell r="C409">
            <v>24698000</v>
          </cell>
          <cell r="D409"/>
          <cell r="E409">
            <v>9</v>
          </cell>
          <cell r="F409" t="str">
            <v>Equipos de línea</v>
          </cell>
          <cell r="G409">
            <v>2</v>
          </cell>
          <cell r="H409">
            <v>35</v>
          </cell>
          <cell r="I409">
            <v>0.94</v>
          </cell>
        </row>
        <row r="410">
          <cell r="A410" t="str">
            <v>N2EQ27</v>
          </cell>
          <cell r="B410" t="str">
            <v>Seccionalizador eléctrico en SF6, 400 A -N2</v>
          </cell>
          <cell r="C410">
            <v>20843000</v>
          </cell>
          <cell r="D410"/>
          <cell r="E410">
            <v>9</v>
          </cell>
          <cell r="F410" t="str">
            <v>Equipos de línea</v>
          </cell>
          <cell r="G410">
            <v>2</v>
          </cell>
          <cell r="H410">
            <v>35</v>
          </cell>
          <cell r="I410">
            <v>0.94</v>
          </cell>
        </row>
        <row r="411">
          <cell r="A411" t="str">
            <v>N2EQ28</v>
          </cell>
          <cell r="B411" t="str">
            <v>Seccionalizador motorizado - N2</v>
          </cell>
          <cell r="C411">
            <v>24174000</v>
          </cell>
          <cell r="D411"/>
          <cell r="E411">
            <v>9</v>
          </cell>
          <cell r="F411" t="str">
            <v>Equipos de línea</v>
          </cell>
          <cell r="G411">
            <v>2</v>
          </cell>
          <cell r="H411">
            <v>35</v>
          </cell>
          <cell r="I411">
            <v>0.94</v>
          </cell>
        </row>
        <row r="412">
          <cell r="A412" t="str">
            <v>N2EQ29</v>
          </cell>
          <cell r="B412" t="str">
            <v>Seccionalizador manual (bajo carga), 400 A - N2</v>
          </cell>
          <cell r="C412">
            <v>20319000</v>
          </cell>
          <cell r="D412"/>
          <cell r="E412">
            <v>9</v>
          </cell>
          <cell r="F412" t="str">
            <v>Equipos de línea</v>
          </cell>
          <cell r="G412">
            <v>2</v>
          </cell>
          <cell r="H412">
            <v>35</v>
          </cell>
          <cell r="I412">
            <v>0.94</v>
          </cell>
        </row>
        <row r="413">
          <cell r="A413" t="str">
            <v>N2EQ30</v>
          </cell>
          <cell r="B413" t="str">
            <v>Interruptor en aire bajo carga - N2</v>
          </cell>
          <cell r="C413">
            <v>10329000</v>
          </cell>
          <cell r="D413"/>
          <cell r="E413">
            <v>9</v>
          </cell>
          <cell r="F413" t="str">
            <v>Equipos de línea</v>
          </cell>
          <cell r="G413">
            <v>2</v>
          </cell>
          <cell r="H413">
            <v>35</v>
          </cell>
          <cell r="I413">
            <v>0.94</v>
          </cell>
        </row>
        <row r="414">
          <cell r="A414" t="str">
            <v>N2EQ31</v>
          </cell>
          <cell r="B414" t="str">
            <v>Transición aérea - subterránea - N2</v>
          </cell>
          <cell r="C414">
            <v>1260000</v>
          </cell>
          <cell r="D414"/>
          <cell r="E414">
            <v>9</v>
          </cell>
          <cell r="F414" t="str">
            <v>Equipos de línea</v>
          </cell>
          <cell r="G414">
            <v>2</v>
          </cell>
          <cell r="H414">
            <v>35</v>
          </cell>
          <cell r="I414">
            <v>0.94</v>
          </cell>
        </row>
        <row r="415">
          <cell r="A415" t="str">
            <v>N2EQ34</v>
          </cell>
          <cell r="B415" t="str">
            <v>Unidad de calidad de potencia (PQ) CREG 024 de 2005</v>
          </cell>
          <cell r="C415">
            <v>23943000</v>
          </cell>
          <cell r="D415"/>
          <cell r="E415">
            <v>4</v>
          </cell>
          <cell r="F415" t="str">
            <v>Equipos de control y comunicaciones</v>
          </cell>
          <cell r="G415">
            <v>2</v>
          </cell>
          <cell r="H415">
            <v>10</v>
          </cell>
          <cell r="I415">
            <v>0</v>
          </cell>
        </row>
        <row r="416">
          <cell r="A416" t="str">
            <v>N2EQ35</v>
          </cell>
          <cell r="B416" t="str">
            <v>Reconectador - N2</v>
          </cell>
          <cell r="C416">
            <v>45399000</v>
          </cell>
          <cell r="D416"/>
          <cell r="E416">
            <v>9</v>
          </cell>
          <cell r="F416" t="str">
            <v>Equipos de línea</v>
          </cell>
          <cell r="G416">
            <v>2</v>
          </cell>
          <cell r="H416">
            <v>35</v>
          </cell>
          <cell r="I416">
            <v>0.94</v>
          </cell>
        </row>
        <row r="417">
          <cell r="A417" t="str">
            <v>N2EQ36</v>
          </cell>
          <cell r="B417" t="str">
            <v>Interruptor de transferencia en SF6 - N2</v>
          </cell>
          <cell r="C417">
            <v>68018000</v>
          </cell>
          <cell r="D417"/>
          <cell r="E417">
            <v>5</v>
          </cell>
          <cell r="F417" t="str">
            <v>Equipos de subestación</v>
          </cell>
          <cell r="G417">
            <v>2</v>
          </cell>
          <cell r="H417">
            <v>35</v>
          </cell>
          <cell r="I417">
            <v>0.94</v>
          </cell>
        </row>
        <row r="418">
          <cell r="A418" t="str">
            <v>N2EQ37</v>
          </cell>
          <cell r="B418" t="str">
            <v>Transformador de puesta a tierra</v>
          </cell>
          <cell r="C418">
            <v>140528000</v>
          </cell>
          <cell r="D418"/>
          <cell r="E418">
            <v>5</v>
          </cell>
          <cell r="F418" t="str">
            <v>Equipos de subestación</v>
          </cell>
          <cell r="G418">
            <v>2</v>
          </cell>
          <cell r="H418">
            <v>35</v>
          </cell>
          <cell r="I418">
            <v>0.94</v>
          </cell>
        </row>
        <row r="419">
          <cell r="A419" t="str">
            <v>N2EQ38</v>
          </cell>
          <cell r="B419" t="str">
            <v>Transformador de tensión - N2</v>
          </cell>
          <cell r="C419">
            <v>5571000</v>
          </cell>
          <cell r="D419"/>
          <cell r="E419">
            <v>5</v>
          </cell>
          <cell r="F419" t="str">
            <v>Equipos de subestación</v>
          </cell>
          <cell r="G419">
            <v>2</v>
          </cell>
          <cell r="H419">
            <v>35</v>
          </cell>
          <cell r="I419">
            <v>0.94</v>
          </cell>
        </row>
        <row r="420">
          <cell r="A420" t="str">
            <v>N2EQ39</v>
          </cell>
          <cell r="B420" t="str">
            <v>Transformador de tensión (pedestal) - N2</v>
          </cell>
          <cell r="C420">
            <v>7121000</v>
          </cell>
          <cell r="D420"/>
          <cell r="E420">
            <v>5</v>
          </cell>
          <cell r="F420" t="str">
            <v>Equipos de subestación</v>
          </cell>
          <cell r="G420">
            <v>2</v>
          </cell>
          <cell r="H420">
            <v>35</v>
          </cell>
          <cell r="I420">
            <v>0.94</v>
          </cell>
        </row>
        <row r="421">
          <cell r="A421" t="str">
            <v>N2EQ40</v>
          </cell>
          <cell r="B421" t="str">
            <v>Transformador de corriente - N2</v>
          </cell>
          <cell r="C421">
            <v>3570000</v>
          </cell>
          <cell r="D421"/>
          <cell r="E421">
            <v>5</v>
          </cell>
          <cell r="F421" t="str">
            <v>Equipos de subestación</v>
          </cell>
          <cell r="G421">
            <v>2</v>
          </cell>
          <cell r="H421">
            <v>35</v>
          </cell>
          <cell r="I421">
            <v>0.94</v>
          </cell>
        </row>
        <row r="422">
          <cell r="A422" t="str">
            <v>N6P2</v>
          </cell>
          <cell r="B422" t="str">
            <v>Control y protección Bahía de Transformador - 500 kV</v>
          </cell>
          <cell r="C422">
            <v>220813000</v>
          </cell>
          <cell r="D422"/>
          <cell r="E422">
            <v>4</v>
          </cell>
          <cell r="F422" t="str">
            <v>Equipos de control y comunicaciones</v>
          </cell>
          <cell r="G422">
            <v>4</v>
          </cell>
          <cell r="H422">
            <v>10</v>
          </cell>
          <cell r="I422">
            <v>0</v>
          </cell>
        </row>
        <row r="423">
          <cell r="A423" t="str">
            <v>N6P6</v>
          </cell>
          <cell r="B423" t="str">
            <v>Control y Protección del Transformador - 500 kV</v>
          </cell>
          <cell r="C423">
            <v>129752000</v>
          </cell>
          <cell r="D423"/>
          <cell r="E423">
            <v>4</v>
          </cell>
          <cell r="F423" t="str">
            <v>Equipos de control y comunicaciones</v>
          </cell>
          <cell r="G423">
            <v>4</v>
          </cell>
          <cell r="H423">
            <v>10</v>
          </cell>
          <cell r="I423">
            <v>0</v>
          </cell>
        </row>
        <row r="424">
          <cell r="A424" t="str">
            <v>N5P2</v>
          </cell>
          <cell r="B424" t="str">
            <v>Control y protección Bahía de Transformador - 230 kV</v>
          </cell>
          <cell r="C424">
            <v>217168000</v>
          </cell>
          <cell r="D424"/>
          <cell r="E424">
            <v>4</v>
          </cell>
          <cell r="F424" t="str">
            <v>Equipos de control y comunicaciones</v>
          </cell>
          <cell r="G424">
            <v>4</v>
          </cell>
          <cell r="H424">
            <v>10</v>
          </cell>
          <cell r="I424">
            <v>0</v>
          </cell>
        </row>
        <row r="425">
          <cell r="A425" t="str">
            <v>N5P7</v>
          </cell>
          <cell r="B425" t="str">
            <v>Control y Protección del Transformador - 230 kV</v>
          </cell>
          <cell r="C425">
            <v>121428000</v>
          </cell>
          <cell r="D425"/>
          <cell r="E425">
            <v>4</v>
          </cell>
          <cell r="F425" t="str">
            <v>Equipos de control y comunicaciones</v>
          </cell>
          <cell r="G425">
            <v>4</v>
          </cell>
          <cell r="H425">
            <v>10</v>
          </cell>
          <cell r="I425">
            <v>0</v>
          </cell>
        </row>
        <row r="426">
          <cell r="A426" t="str">
            <v>N4P1</v>
          </cell>
          <cell r="B426" t="str">
            <v>Control y protección Bahía de Línea - N4</v>
          </cell>
          <cell r="C426">
            <v>133249000</v>
          </cell>
          <cell r="D426"/>
          <cell r="E426">
            <v>4</v>
          </cell>
          <cell r="F426" t="str">
            <v>Equipos de control y comunicaciones</v>
          </cell>
          <cell r="G426">
            <v>4</v>
          </cell>
          <cell r="H426">
            <v>10</v>
          </cell>
          <cell r="I426">
            <v>0</v>
          </cell>
        </row>
        <row r="427">
          <cell r="A427" t="str">
            <v>N4P2</v>
          </cell>
          <cell r="B427" t="str">
            <v xml:space="preserve">Control y protección Bahía de Transformador - N4 </v>
          </cell>
          <cell r="C427">
            <v>138198000</v>
          </cell>
          <cell r="D427"/>
          <cell r="E427">
            <v>4</v>
          </cell>
          <cell r="F427" t="str">
            <v>Equipos de control y comunicaciones</v>
          </cell>
          <cell r="G427">
            <v>4</v>
          </cell>
          <cell r="H427">
            <v>10</v>
          </cell>
          <cell r="I427">
            <v>0</v>
          </cell>
        </row>
        <row r="428">
          <cell r="A428" t="str">
            <v>N4P3</v>
          </cell>
          <cell r="B428" t="str">
            <v xml:space="preserve">Control y protección Bahía de Transf, Acopl, Corte Central - N4 </v>
          </cell>
          <cell r="C428">
            <v>101006000</v>
          </cell>
          <cell r="D428"/>
          <cell r="E428">
            <v>4</v>
          </cell>
          <cell r="F428" t="str">
            <v>Equipos de control y comunicaciones</v>
          </cell>
          <cell r="G428">
            <v>4</v>
          </cell>
          <cell r="H428">
            <v>10</v>
          </cell>
          <cell r="I428">
            <v>0</v>
          </cell>
        </row>
        <row r="429">
          <cell r="A429" t="str">
            <v>N4P4</v>
          </cell>
          <cell r="B429" t="str">
            <v>Control y protección Bahía de Seccionamiento - N4</v>
          </cell>
          <cell r="C429">
            <v>59731000</v>
          </cell>
          <cell r="D429"/>
          <cell r="E429">
            <v>4</v>
          </cell>
          <cell r="F429" t="str">
            <v>Equipos de control y comunicaciones</v>
          </cell>
          <cell r="G429">
            <v>4</v>
          </cell>
          <cell r="H429">
            <v>10</v>
          </cell>
          <cell r="I429">
            <v>0</v>
          </cell>
        </row>
        <row r="430">
          <cell r="A430" t="str">
            <v>N4P5</v>
          </cell>
          <cell r="B430" t="str">
            <v>Protección Diferencial de Barras Tipo 1,2 - N4</v>
          </cell>
          <cell r="C430">
            <v>101128000</v>
          </cell>
          <cell r="D430"/>
          <cell r="E430">
            <v>4</v>
          </cell>
          <cell r="F430" t="str">
            <v>Equipos de control y comunicaciones</v>
          </cell>
          <cell r="G430">
            <v>4</v>
          </cell>
          <cell r="H430">
            <v>10</v>
          </cell>
          <cell r="I430">
            <v>0</v>
          </cell>
        </row>
        <row r="431">
          <cell r="A431" t="str">
            <v>N4P6</v>
          </cell>
          <cell r="B431" t="str">
            <v>Protección Diferencial de Barras Tipo 3,4 - N4</v>
          </cell>
          <cell r="C431">
            <v>116062000</v>
          </cell>
          <cell r="D431"/>
          <cell r="E431">
            <v>4</v>
          </cell>
          <cell r="F431" t="str">
            <v>Equipos de control y comunicaciones</v>
          </cell>
          <cell r="G431">
            <v>4</v>
          </cell>
          <cell r="H431">
            <v>10</v>
          </cell>
          <cell r="I431">
            <v>0</v>
          </cell>
        </row>
        <row r="432">
          <cell r="A432" t="str">
            <v>N3P1</v>
          </cell>
          <cell r="B432" t="str">
            <v>Control y protección Bahía de Línea - N3</v>
          </cell>
          <cell r="C432">
            <v>88902000</v>
          </cell>
          <cell r="D432"/>
          <cell r="E432">
            <v>4</v>
          </cell>
          <cell r="F432" t="str">
            <v>Equipos de control y comunicaciones</v>
          </cell>
          <cell r="G432">
            <v>3</v>
          </cell>
          <cell r="H432">
            <v>10</v>
          </cell>
          <cell r="I432">
            <v>0</v>
          </cell>
        </row>
        <row r="433">
          <cell r="A433" t="str">
            <v>N3P2</v>
          </cell>
          <cell r="B433" t="str">
            <v>Control y protección Bahía de Transformador - N3</v>
          </cell>
          <cell r="C433">
            <v>88902000</v>
          </cell>
          <cell r="D433"/>
          <cell r="E433">
            <v>4</v>
          </cell>
          <cell r="F433" t="str">
            <v>Equipos de control y comunicaciones</v>
          </cell>
          <cell r="G433">
            <v>3</v>
          </cell>
          <cell r="H433">
            <v>10</v>
          </cell>
          <cell r="I433">
            <v>0</v>
          </cell>
        </row>
        <row r="434">
          <cell r="A434" t="str">
            <v>N3P3</v>
          </cell>
          <cell r="B434" t="str">
            <v>Control y protección Bahía de Transf, Acopl, Corte Central  - N3</v>
          </cell>
          <cell r="C434">
            <v>82310000</v>
          </cell>
          <cell r="D434"/>
          <cell r="E434">
            <v>4</v>
          </cell>
          <cell r="F434" t="str">
            <v>Equipos de control y comunicaciones</v>
          </cell>
          <cell r="G434">
            <v>3</v>
          </cell>
          <cell r="H434">
            <v>10</v>
          </cell>
          <cell r="I434">
            <v>0</v>
          </cell>
        </row>
        <row r="435">
          <cell r="A435" t="str">
            <v>N3P4</v>
          </cell>
          <cell r="B435" t="str">
            <v>Control y protección Bahía Secc - N3</v>
          </cell>
          <cell r="C435">
            <v>56278000</v>
          </cell>
          <cell r="D435"/>
          <cell r="E435">
            <v>4</v>
          </cell>
          <cell r="F435" t="str">
            <v>Equipos de control y comunicaciones</v>
          </cell>
          <cell r="G435">
            <v>3</v>
          </cell>
          <cell r="H435">
            <v>10</v>
          </cell>
          <cell r="I435">
            <v>0</v>
          </cell>
        </row>
        <row r="436">
          <cell r="A436" t="str">
            <v>N3P5</v>
          </cell>
          <cell r="B436" t="str">
            <v>Protección Diferencial de Barras Tipo 1,2 - N3</v>
          </cell>
          <cell r="C436">
            <v>86583000</v>
          </cell>
          <cell r="D436"/>
          <cell r="E436">
            <v>4</v>
          </cell>
          <cell r="F436" t="str">
            <v>Equipos de control y comunicaciones</v>
          </cell>
          <cell r="G436">
            <v>3</v>
          </cell>
          <cell r="H436">
            <v>10</v>
          </cell>
          <cell r="I436">
            <v>0</v>
          </cell>
        </row>
        <row r="437">
          <cell r="A437" t="str">
            <v>N3P6</v>
          </cell>
          <cell r="B437" t="str">
            <v>Protección Diferencial de Barras Tipo 3 - N3</v>
          </cell>
          <cell r="C437">
            <v>101517000</v>
          </cell>
          <cell r="D437"/>
          <cell r="E437">
            <v>4</v>
          </cell>
          <cell r="F437" t="str">
            <v>Equipos de control y comunicaciones</v>
          </cell>
          <cell r="G437">
            <v>3</v>
          </cell>
          <cell r="H437">
            <v>10</v>
          </cell>
          <cell r="I437">
            <v>0</v>
          </cell>
        </row>
        <row r="438">
          <cell r="A438" t="str">
            <v>N2P1</v>
          </cell>
          <cell r="B438" t="str">
            <v>Control y protección Bahía - N2</v>
          </cell>
          <cell r="C438">
            <v>38432000</v>
          </cell>
          <cell r="D438"/>
          <cell r="E438">
            <v>4</v>
          </cell>
          <cell r="F438" t="str">
            <v>Equipos de control y comunicaciones</v>
          </cell>
          <cell r="G438">
            <v>2</v>
          </cell>
          <cell r="H438">
            <v>10</v>
          </cell>
          <cell r="I438">
            <v>0</v>
          </cell>
        </row>
        <row r="439">
          <cell r="A439" t="str">
            <v>N0P1</v>
          </cell>
          <cell r="B439" t="str">
            <v>Control subestación Tipo 1 (1-2 Bahías) ($/bahía)</v>
          </cell>
          <cell r="C439">
            <v>125195000</v>
          </cell>
          <cell r="D439"/>
          <cell r="E439">
            <v>10</v>
          </cell>
          <cell r="F439" t="str">
            <v>Centro de control</v>
          </cell>
          <cell r="G439">
            <v>0</v>
          </cell>
          <cell r="H439">
            <v>10</v>
          </cell>
          <cell r="I439">
            <v>0</v>
          </cell>
        </row>
        <row r="440">
          <cell r="A440" t="str">
            <v>N0P2</v>
          </cell>
          <cell r="B440" t="str">
            <v>Control subestación Tipo 2  (3-4 Bahías) ($/bahía)</v>
          </cell>
          <cell r="C440">
            <v>93345000</v>
          </cell>
          <cell r="D440"/>
          <cell r="E440">
            <v>10</v>
          </cell>
          <cell r="F440" t="str">
            <v>Centro de control</v>
          </cell>
          <cell r="G440">
            <v>0</v>
          </cell>
          <cell r="H440">
            <v>10</v>
          </cell>
          <cell r="I440">
            <v>0</v>
          </cell>
        </row>
        <row r="441">
          <cell r="A441" t="str">
            <v>N0P3</v>
          </cell>
          <cell r="B441" t="str">
            <v>Control subestación Tipo 3 (5-8 Bahías) ($/bahía)</v>
          </cell>
          <cell r="C441">
            <v>84778000</v>
          </cell>
          <cell r="D441"/>
          <cell r="E441">
            <v>10</v>
          </cell>
          <cell r="F441" t="str">
            <v>Centro de control</v>
          </cell>
          <cell r="G441">
            <v>0</v>
          </cell>
          <cell r="H441">
            <v>10</v>
          </cell>
          <cell r="I441">
            <v>0</v>
          </cell>
        </row>
        <row r="442">
          <cell r="A442" t="str">
            <v>N0P4</v>
          </cell>
          <cell r="B442" t="str">
            <v>Control subestación Tipo 4 (9-12 Bahías) ($/bahía)</v>
          </cell>
          <cell r="C442">
            <v>79339000</v>
          </cell>
          <cell r="D442"/>
          <cell r="E442">
            <v>10</v>
          </cell>
          <cell r="F442" t="str">
            <v>Centro de control</v>
          </cell>
          <cell r="G442">
            <v>0</v>
          </cell>
          <cell r="H442">
            <v>10</v>
          </cell>
          <cell r="I442">
            <v>0</v>
          </cell>
        </row>
        <row r="443">
          <cell r="A443" t="str">
            <v>N0P5</v>
          </cell>
          <cell r="B443" t="str">
            <v>Control subestación Tipo 5 (Más de 13 Bahías) ($/bahía)</v>
          </cell>
          <cell r="C443">
            <v>73180000</v>
          </cell>
          <cell r="D443"/>
          <cell r="E443">
            <v>10</v>
          </cell>
          <cell r="F443" t="str">
            <v>Centro de control</v>
          </cell>
          <cell r="G443">
            <v>0</v>
          </cell>
          <cell r="H443">
            <v>10</v>
          </cell>
          <cell r="I443">
            <v>0</v>
          </cell>
        </row>
        <row r="444">
          <cell r="A444" t="str">
            <v>N0P6</v>
          </cell>
          <cell r="B444" t="str">
            <v>Centro de control tipo 1 (SCADA)</v>
          </cell>
          <cell r="C444">
            <v>1513672000</v>
          </cell>
          <cell r="D444"/>
          <cell r="E444">
            <v>10</v>
          </cell>
          <cell r="F444" t="str">
            <v>Centro de control</v>
          </cell>
          <cell r="G444">
            <v>0</v>
          </cell>
          <cell r="H444">
            <v>10</v>
          </cell>
          <cell r="I444">
            <v>0</v>
          </cell>
        </row>
        <row r="445">
          <cell r="A445" t="str">
            <v>N0P7</v>
          </cell>
          <cell r="B445" t="str">
            <v>Centro de control tipo 2 (SCADA+EMS Operativo)</v>
          </cell>
          <cell r="C445">
            <v>5330826000</v>
          </cell>
          <cell r="D445"/>
          <cell r="E445">
            <v>10</v>
          </cell>
          <cell r="F445" t="str">
            <v>Centro de control</v>
          </cell>
          <cell r="G445">
            <v>0</v>
          </cell>
          <cell r="H445">
            <v>10</v>
          </cell>
          <cell r="I445">
            <v>0</v>
          </cell>
        </row>
        <row r="446">
          <cell r="A446" t="str">
            <v>N0P8</v>
          </cell>
          <cell r="B446" t="str">
            <v>Centro de control tipo 2 (SCADA+DMS Operativo)</v>
          </cell>
          <cell r="C446">
            <v>5085449000</v>
          </cell>
          <cell r="D446"/>
          <cell r="E446">
            <v>10</v>
          </cell>
          <cell r="F446" t="str">
            <v>Centro de control</v>
          </cell>
          <cell r="G446">
            <v>0</v>
          </cell>
          <cell r="H446">
            <v>10</v>
          </cell>
          <cell r="I446">
            <v>0</v>
          </cell>
        </row>
        <row r="447">
          <cell r="A447" t="str">
            <v>N0P9</v>
          </cell>
          <cell r="B447" t="str">
            <v>Centro de control tipo 2 (SCADA+EMS + DMS Operativo)</v>
          </cell>
          <cell r="C447">
            <v>8470431000</v>
          </cell>
          <cell r="D447"/>
          <cell r="E447">
            <v>10</v>
          </cell>
          <cell r="F447" t="str">
            <v>Centro de control</v>
          </cell>
          <cell r="G447">
            <v>0</v>
          </cell>
          <cell r="H447">
            <v>10</v>
          </cell>
          <cell r="I447">
            <v>0</v>
          </cell>
        </row>
        <row r="448">
          <cell r="A448" t="str">
            <v>N0P10</v>
          </cell>
          <cell r="B448" t="str">
            <v>Centro de control tipo 3 (SCADA + EMS completa)</v>
          </cell>
          <cell r="C448">
            <v>9856875000</v>
          </cell>
          <cell r="D448"/>
          <cell r="E448">
            <v>10</v>
          </cell>
          <cell r="F448" t="str">
            <v>Centro de control</v>
          </cell>
          <cell r="G448">
            <v>0</v>
          </cell>
          <cell r="H448">
            <v>10</v>
          </cell>
          <cell r="I448">
            <v>0</v>
          </cell>
        </row>
        <row r="449">
          <cell r="A449" t="str">
            <v>N0P11</v>
          </cell>
          <cell r="B449" t="str">
            <v>Centro de control tipo 4 (SCADA+DMS Completo+OMS+CMS)</v>
          </cell>
          <cell r="C449">
            <v>11611325000</v>
          </cell>
          <cell r="D449"/>
          <cell r="E449">
            <v>10</v>
          </cell>
          <cell r="F449" t="str">
            <v>Centro de control</v>
          </cell>
          <cell r="G449">
            <v>0</v>
          </cell>
          <cell r="H449">
            <v>10</v>
          </cell>
          <cell r="I449">
            <v>0</v>
          </cell>
        </row>
        <row r="450">
          <cell r="A450" t="str">
            <v>N0P12</v>
          </cell>
          <cell r="B450" t="str">
            <v>Centro de control tipo 4 (SCADA+EMS-Completo+DMS Completo+OMS+CMS)</v>
          </cell>
          <cell r="C450">
            <v>15411241000</v>
          </cell>
          <cell r="D450"/>
          <cell r="E450">
            <v>10</v>
          </cell>
          <cell r="F450" t="str">
            <v>Centro de control</v>
          </cell>
          <cell r="G450">
            <v>0</v>
          </cell>
          <cell r="H450">
            <v>10</v>
          </cell>
          <cell r="I450">
            <v>0</v>
          </cell>
        </row>
        <row r="451">
          <cell r="A451" t="str">
            <v>N0P13</v>
          </cell>
          <cell r="B451" t="str">
            <v>Casa de control cualquier nivel de tensión ($/m2)</v>
          </cell>
          <cell r="C451">
            <v>2676000</v>
          </cell>
          <cell r="D451"/>
          <cell r="E451">
            <v>6</v>
          </cell>
          <cell r="F451" t="str">
            <v>Otros activos subestación</v>
          </cell>
          <cell r="G451">
            <v>0</v>
          </cell>
          <cell r="H451">
            <v>45</v>
          </cell>
          <cell r="I451">
            <v>0.94</v>
          </cell>
        </row>
        <row r="452">
          <cell r="A452" t="str">
            <v>N1T1</v>
          </cell>
          <cell r="B452" t="str">
            <v>Transformador Aéreo Monofásico urbano de 5 kVA</v>
          </cell>
          <cell r="C452">
            <v>5087000</v>
          </cell>
          <cell r="D452"/>
          <cell r="E452">
            <v>11</v>
          </cell>
          <cell r="F452" t="str">
            <v>Transformadores de distribución</v>
          </cell>
          <cell r="G452">
            <v>1</v>
          </cell>
          <cell r="H452">
            <v>25</v>
          </cell>
          <cell r="I452">
            <v>0.79</v>
          </cell>
        </row>
        <row r="453">
          <cell r="A453" t="str">
            <v>N1T2</v>
          </cell>
          <cell r="B453" t="str">
            <v>Transformador Aéreo Monofásico urbano de 7,5 kVA</v>
          </cell>
          <cell r="C453">
            <v>5487000</v>
          </cell>
          <cell r="D453"/>
          <cell r="E453">
            <v>11</v>
          </cell>
          <cell r="F453" t="str">
            <v>Transformadores de distribución</v>
          </cell>
          <cell r="G453">
            <v>1</v>
          </cell>
          <cell r="H453">
            <v>25</v>
          </cell>
          <cell r="I453">
            <v>0.79</v>
          </cell>
        </row>
        <row r="454">
          <cell r="A454" t="str">
            <v>N1T3</v>
          </cell>
          <cell r="B454" t="str">
            <v>Transformador Aéreo Monofásico urbano de 10 kVA</v>
          </cell>
          <cell r="C454">
            <v>5887000</v>
          </cell>
          <cell r="D454"/>
          <cell r="E454">
            <v>11</v>
          </cell>
          <cell r="F454" t="str">
            <v>Transformadores de distribución</v>
          </cell>
          <cell r="G454">
            <v>1</v>
          </cell>
          <cell r="H454">
            <v>25</v>
          </cell>
          <cell r="I454">
            <v>0.79</v>
          </cell>
        </row>
        <row r="455">
          <cell r="A455" t="str">
            <v>N1T4</v>
          </cell>
          <cell r="B455" t="str">
            <v>Transformador Aéreo Monofásico urbano de 15 kVA</v>
          </cell>
          <cell r="C455">
            <v>6286000</v>
          </cell>
          <cell r="D455"/>
          <cell r="E455">
            <v>11</v>
          </cell>
          <cell r="F455" t="str">
            <v>Transformadores de distribución</v>
          </cell>
          <cell r="G455">
            <v>1</v>
          </cell>
          <cell r="H455">
            <v>25</v>
          </cell>
          <cell r="I455">
            <v>0.79</v>
          </cell>
        </row>
        <row r="456">
          <cell r="A456" t="str">
            <v>N1T5</v>
          </cell>
          <cell r="B456" t="str">
            <v>Transformador Aéreo Monofásico urbano de 25 kVA</v>
          </cell>
          <cell r="C456">
            <v>6686000</v>
          </cell>
          <cell r="D456"/>
          <cell r="E456">
            <v>11</v>
          </cell>
          <cell r="F456" t="str">
            <v>Transformadores de distribución</v>
          </cell>
          <cell r="G456">
            <v>1</v>
          </cell>
          <cell r="H456">
            <v>25</v>
          </cell>
          <cell r="I456">
            <v>0.79</v>
          </cell>
        </row>
        <row r="457">
          <cell r="A457" t="str">
            <v>N1T6</v>
          </cell>
          <cell r="B457" t="str">
            <v>Transformador Aéreo Monofásico urbano de 37,5 kVA</v>
          </cell>
          <cell r="C457">
            <v>7133000</v>
          </cell>
          <cell r="D457"/>
          <cell r="E457">
            <v>11</v>
          </cell>
          <cell r="F457" t="str">
            <v>Transformadores de distribución</v>
          </cell>
          <cell r="G457">
            <v>1</v>
          </cell>
          <cell r="H457">
            <v>25</v>
          </cell>
          <cell r="I457">
            <v>0.79</v>
          </cell>
        </row>
        <row r="458">
          <cell r="A458" t="str">
            <v>N1T7</v>
          </cell>
          <cell r="B458" t="str">
            <v>Transformador Aéreo Monofásico urbano de 50 kVA</v>
          </cell>
          <cell r="C458">
            <v>7532000</v>
          </cell>
          <cell r="D458"/>
          <cell r="E458">
            <v>11</v>
          </cell>
          <cell r="F458" t="str">
            <v>Transformadores de distribución</v>
          </cell>
          <cell r="G458">
            <v>1</v>
          </cell>
          <cell r="H458">
            <v>25</v>
          </cell>
          <cell r="I458">
            <v>0.79</v>
          </cell>
        </row>
        <row r="459">
          <cell r="A459" t="str">
            <v>N1T8</v>
          </cell>
          <cell r="B459" t="str">
            <v>Transformador Aéreo Monofásico urbano de 75 kVA</v>
          </cell>
          <cell r="C459">
            <v>7932000</v>
          </cell>
          <cell r="D459"/>
          <cell r="E459">
            <v>11</v>
          </cell>
          <cell r="F459" t="str">
            <v>Transformadores de distribución</v>
          </cell>
          <cell r="G459">
            <v>1</v>
          </cell>
          <cell r="H459">
            <v>25</v>
          </cell>
          <cell r="I459">
            <v>0.79</v>
          </cell>
        </row>
        <row r="460">
          <cell r="A460" t="str">
            <v>N1T9</v>
          </cell>
          <cell r="B460" t="str">
            <v>Transformador Aéreo Trifásico urbano de 15 kVA</v>
          </cell>
          <cell r="C460">
            <v>5678000</v>
          </cell>
          <cell r="D460"/>
          <cell r="E460">
            <v>11</v>
          </cell>
          <cell r="F460" t="str">
            <v>Transformadores de distribución</v>
          </cell>
          <cell r="G460">
            <v>1</v>
          </cell>
          <cell r="H460">
            <v>25</v>
          </cell>
          <cell r="I460">
            <v>0.79</v>
          </cell>
        </row>
        <row r="461">
          <cell r="A461" t="str">
            <v>N1T10</v>
          </cell>
          <cell r="B461" t="str">
            <v>Transformador Aéreo Trifásico urbano de 20 kVA</v>
          </cell>
          <cell r="C461">
            <v>6934000</v>
          </cell>
          <cell r="D461"/>
          <cell r="E461">
            <v>11</v>
          </cell>
          <cell r="F461" t="str">
            <v>Transformadores de distribución</v>
          </cell>
          <cell r="G461">
            <v>1</v>
          </cell>
          <cell r="H461">
            <v>25</v>
          </cell>
          <cell r="I461">
            <v>0.79</v>
          </cell>
        </row>
        <row r="462">
          <cell r="A462" t="str">
            <v>N1T11</v>
          </cell>
          <cell r="B462" t="str">
            <v>Transformador Aéreo Trifásico urbano de 30 kVA</v>
          </cell>
          <cell r="C462">
            <v>8190000</v>
          </cell>
          <cell r="D462"/>
          <cell r="E462">
            <v>11</v>
          </cell>
          <cell r="F462" t="str">
            <v>Transformadores de distribución</v>
          </cell>
          <cell r="G462">
            <v>1</v>
          </cell>
          <cell r="H462">
            <v>25</v>
          </cell>
          <cell r="I462">
            <v>0.79</v>
          </cell>
        </row>
        <row r="463">
          <cell r="A463" t="str">
            <v>N1T12</v>
          </cell>
          <cell r="B463" t="str">
            <v>Transformador Aéreo Trifásico urbano de 45 kVA</v>
          </cell>
          <cell r="C463">
            <v>9446000</v>
          </cell>
          <cell r="D463"/>
          <cell r="E463">
            <v>11</v>
          </cell>
          <cell r="F463" t="str">
            <v>Transformadores de distribución</v>
          </cell>
          <cell r="G463">
            <v>1</v>
          </cell>
          <cell r="H463">
            <v>25</v>
          </cell>
          <cell r="I463">
            <v>0.79</v>
          </cell>
        </row>
        <row r="464">
          <cell r="A464" t="str">
            <v>N1T13</v>
          </cell>
          <cell r="B464" t="str">
            <v>Transformador Aéreo Trifásico urbano de 50 kVA</v>
          </cell>
          <cell r="C464">
            <v>10702000</v>
          </cell>
          <cell r="D464"/>
          <cell r="E464">
            <v>11</v>
          </cell>
          <cell r="F464" t="str">
            <v>Transformadores de distribución</v>
          </cell>
          <cell r="G464">
            <v>1</v>
          </cell>
          <cell r="H464">
            <v>25</v>
          </cell>
          <cell r="I464">
            <v>0.79</v>
          </cell>
        </row>
        <row r="465">
          <cell r="A465" t="str">
            <v>N1T14</v>
          </cell>
          <cell r="B465" t="str">
            <v>Transformador Aéreo Trifásico urbano de 75 kVA</v>
          </cell>
          <cell r="C465">
            <v>11958000</v>
          </cell>
          <cell r="D465"/>
          <cell r="E465">
            <v>11</v>
          </cell>
          <cell r="F465" t="str">
            <v>Transformadores de distribución</v>
          </cell>
          <cell r="G465">
            <v>1</v>
          </cell>
          <cell r="H465">
            <v>25</v>
          </cell>
          <cell r="I465">
            <v>0.79</v>
          </cell>
        </row>
        <row r="466">
          <cell r="A466" t="str">
            <v>N1T15</v>
          </cell>
          <cell r="B466" t="str">
            <v>Transformador Aéreo Trifásico urbano de 112,5 kVA</v>
          </cell>
          <cell r="C466">
            <v>13265000</v>
          </cell>
          <cell r="D466"/>
          <cell r="E466">
            <v>11</v>
          </cell>
          <cell r="F466" t="str">
            <v>Transformadores de distribución</v>
          </cell>
          <cell r="G466">
            <v>1</v>
          </cell>
          <cell r="H466">
            <v>25</v>
          </cell>
          <cell r="I466">
            <v>0.79</v>
          </cell>
        </row>
        <row r="467">
          <cell r="A467" t="str">
            <v>N1T16</v>
          </cell>
          <cell r="B467" t="str">
            <v>Transformador Aéreo Trifásico urbano de 150 kVA</v>
          </cell>
          <cell r="C467">
            <v>14521000</v>
          </cell>
          <cell r="D467"/>
          <cell r="E467">
            <v>11</v>
          </cell>
          <cell r="F467" t="str">
            <v>Transformadores de distribución</v>
          </cell>
          <cell r="G467">
            <v>1</v>
          </cell>
          <cell r="H467">
            <v>25</v>
          </cell>
          <cell r="I467">
            <v>0.79</v>
          </cell>
        </row>
        <row r="468">
          <cell r="A468" t="str">
            <v>N1T17</v>
          </cell>
          <cell r="B468" t="str">
            <v>Transformador Pedestal Trifásico urbano de 45 kVA</v>
          </cell>
          <cell r="C468">
            <v>36995000</v>
          </cell>
          <cell r="D468"/>
          <cell r="E468">
            <v>11</v>
          </cell>
          <cell r="F468" t="str">
            <v>Transformadores de distribución</v>
          </cell>
          <cell r="G468">
            <v>1</v>
          </cell>
          <cell r="H468">
            <v>25</v>
          </cell>
          <cell r="I468">
            <v>0.79</v>
          </cell>
        </row>
        <row r="469">
          <cell r="A469" t="str">
            <v>N1T18</v>
          </cell>
          <cell r="B469" t="str">
            <v>Transformador Pedestal Trifásico urbano de 75 kVA</v>
          </cell>
          <cell r="C469">
            <v>39854000</v>
          </cell>
          <cell r="D469"/>
          <cell r="E469">
            <v>11</v>
          </cell>
          <cell r="F469" t="str">
            <v>Transformadores de distribución</v>
          </cell>
          <cell r="G469">
            <v>1</v>
          </cell>
          <cell r="H469">
            <v>25</v>
          </cell>
          <cell r="I469">
            <v>0.79</v>
          </cell>
        </row>
        <row r="470">
          <cell r="A470" t="str">
            <v>N1T19</v>
          </cell>
          <cell r="B470" t="str">
            <v>Transformador Pedestal Trifásico urbano de 112,5 kVA</v>
          </cell>
          <cell r="C470">
            <v>42713000</v>
          </cell>
          <cell r="D470"/>
          <cell r="E470">
            <v>11</v>
          </cell>
          <cell r="F470" t="str">
            <v>Transformadores de distribución</v>
          </cell>
          <cell r="G470">
            <v>1</v>
          </cell>
          <cell r="H470">
            <v>25</v>
          </cell>
          <cell r="I470">
            <v>0.79</v>
          </cell>
        </row>
        <row r="471">
          <cell r="A471" t="str">
            <v>N1T20</v>
          </cell>
          <cell r="B471" t="str">
            <v>Transformador Pedestal Trifásico urbano de 225 kVA</v>
          </cell>
          <cell r="C471">
            <v>45572000</v>
          </cell>
          <cell r="D471"/>
          <cell r="E471">
            <v>11</v>
          </cell>
          <cell r="F471" t="str">
            <v>Transformadores de distribución</v>
          </cell>
          <cell r="G471">
            <v>1</v>
          </cell>
          <cell r="H471">
            <v>25</v>
          </cell>
          <cell r="I471">
            <v>0.79</v>
          </cell>
        </row>
        <row r="472">
          <cell r="A472" t="str">
            <v>N1T21</v>
          </cell>
          <cell r="B472" t="str">
            <v>Transformador Pedestal Trifásico urbano de 250 kVA</v>
          </cell>
          <cell r="C472">
            <v>48431000</v>
          </cell>
          <cell r="D472"/>
          <cell r="E472">
            <v>11</v>
          </cell>
          <cell r="F472" t="str">
            <v>Transformadores de distribución</v>
          </cell>
          <cell r="G472">
            <v>1</v>
          </cell>
          <cell r="H472">
            <v>25</v>
          </cell>
          <cell r="I472">
            <v>0.79</v>
          </cell>
        </row>
        <row r="473">
          <cell r="A473" t="str">
            <v>N1T22</v>
          </cell>
          <cell r="B473" t="str">
            <v>Transformador Pedestal Trifásico urbano de 300 kVA</v>
          </cell>
          <cell r="C473">
            <v>51290000</v>
          </cell>
          <cell r="D473"/>
          <cell r="E473">
            <v>11</v>
          </cell>
          <cell r="F473" t="str">
            <v>Transformadores de distribución</v>
          </cell>
          <cell r="G473">
            <v>1</v>
          </cell>
          <cell r="H473">
            <v>25</v>
          </cell>
          <cell r="I473">
            <v>0.79</v>
          </cell>
        </row>
        <row r="474">
          <cell r="A474" t="str">
            <v>N1T23</v>
          </cell>
          <cell r="B474" t="str">
            <v>Transformador Pedestal Trifásico urbano de 400 kVA</v>
          </cell>
          <cell r="C474">
            <v>54149000</v>
          </cell>
          <cell r="D474"/>
          <cell r="E474">
            <v>11</v>
          </cell>
          <cell r="F474" t="str">
            <v>Transformadores de distribución</v>
          </cell>
          <cell r="G474">
            <v>1</v>
          </cell>
          <cell r="H474">
            <v>25</v>
          </cell>
          <cell r="I474">
            <v>0.79</v>
          </cell>
        </row>
        <row r="475">
          <cell r="A475" t="str">
            <v>N1T24</v>
          </cell>
          <cell r="B475" t="str">
            <v>Transformador Pedestal Trifásico urbano de 500 kVA</v>
          </cell>
          <cell r="C475">
            <v>57008000</v>
          </cell>
          <cell r="D475"/>
          <cell r="E475">
            <v>11</v>
          </cell>
          <cell r="F475" t="str">
            <v>Transformadores de distribución</v>
          </cell>
          <cell r="G475">
            <v>1</v>
          </cell>
          <cell r="H475">
            <v>25</v>
          </cell>
          <cell r="I475">
            <v>0.79</v>
          </cell>
        </row>
        <row r="476">
          <cell r="A476" t="str">
            <v>N1T25</v>
          </cell>
          <cell r="B476" t="str">
            <v>Transformador Pedestal Trifásico urbano de 630 kVA</v>
          </cell>
          <cell r="C476">
            <v>60332000</v>
          </cell>
          <cell r="D476"/>
          <cell r="E476">
            <v>11</v>
          </cell>
          <cell r="F476" t="str">
            <v>Transformadores de distribución</v>
          </cell>
          <cell r="G476">
            <v>1</v>
          </cell>
          <cell r="H476">
            <v>25</v>
          </cell>
          <cell r="I476">
            <v>0.79</v>
          </cell>
        </row>
        <row r="477">
          <cell r="A477" t="str">
            <v>N1T26</v>
          </cell>
          <cell r="B477" t="str">
            <v>Transformador Pedestal Trifásico urbano de 1000 kVA</v>
          </cell>
          <cell r="C477">
            <v>63191000</v>
          </cell>
          <cell r="D477"/>
          <cell r="E477">
            <v>11</v>
          </cell>
          <cell r="F477" t="str">
            <v>Transformadores de distribución</v>
          </cell>
          <cell r="G477">
            <v>1</v>
          </cell>
          <cell r="H477">
            <v>25</v>
          </cell>
          <cell r="I477">
            <v>0.79</v>
          </cell>
        </row>
        <row r="478">
          <cell r="A478" t="str">
            <v>N1T27</v>
          </cell>
          <cell r="B478" t="str">
            <v>Transformador Subestación Trifásico  urbano de 45 kVA</v>
          </cell>
          <cell r="C478">
            <v>74095000</v>
          </cell>
          <cell r="D478"/>
          <cell r="E478">
            <v>11</v>
          </cell>
          <cell r="F478" t="str">
            <v>Transformadores de distribución</v>
          </cell>
          <cell r="G478">
            <v>1</v>
          </cell>
          <cell r="H478">
            <v>25</v>
          </cell>
          <cell r="I478">
            <v>0.79</v>
          </cell>
        </row>
        <row r="479">
          <cell r="A479" t="str">
            <v>N1T28</v>
          </cell>
          <cell r="B479" t="str">
            <v>Transformador Subestación Trifásico  urbano de 75 kVA</v>
          </cell>
          <cell r="C479">
            <v>75852000</v>
          </cell>
          <cell r="D479"/>
          <cell r="E479">
            <v>11</v>
          </cell>
          <cell r="F479" t="str">
            <v>Transformadores de distribución</v>
          </cell>
          <cell r="G479">
            <v>1</v>
          </cell>
          <cell r="H479">
            <v>25</v>
          </cell>
          <cell r="I479">
            <v>0.79</v>
          </cell>
        </row>
        <row r="480">
          <cell r="A480" t="str">
            <v>N1T29</v>
          </cell>
          <cell r="B480" t="str">
            <v>Transformador Subestación Trifásico  urbano de 112,5 kVA</v>
          </cell>
          <cell r="C480">
            <v>78049000</v>
          </cell>
          <cell r="D480"/>
          <cell r="E480">
            <v>11</v>
          </cell>
          <cell r="F480" t="str">
            <v>Transformadores de distribución</v>
          </cell>
          <cell r="G480">
            <v>1</v>
          </cell>
          <cell r="H480">
            <v>25</v>
          </cell>
          <cell r="I480">
            <v>0.79</v>
          </cell>
        </row>
        <row r="481">
          <cell r="A481" t="str">
            <v>N1T30</v>
          </cell>
          <cell r="B481" t="str">
            <v>Transformador Subestación Trifásico  urbano de 150 kVA</v>
          </cell>
          <cell r="C481">
            <v>80246000</v>
          </cell>
          <cell r="D481"/>
          <cell r="E481">
            <v>11</v>
          </cell>
          <cell r="F481" t="str">
            <v>Transformadores de distribución</v>
          </cell>
          <cell r="G481">
            <v>1</v>
          </cell>
          <cell r="H481">
            <v>25</v>
          </cell>
          <cell r="I481">
            <v>0.79</v>
          </cell>
        </row>
        <row r="482">
          <cell r="A482" t="str">
            <v>N1T31</v>
          </cell>
          <cell r="B482" t="str">
            <v>Transformador Subestación Trifásico  urbano de 225 kVA</v>
          </cell>
          <cell r="C482">
            <v>84640000</v>
          </cell>
          <cell r="D482"/>
          <cell r="E482">
            <v>11</v>
          </cell>
          <cell r="F482" t="str">
            <v>Transformadores de distribución</v>
          </cell>
          <cell r="G482">
            <v>1</v>
          </cell>
          <cell r="H482">
            <v>25</v>
          </cell>
          <cell r="I482">
            <v>0.79</v>
          </cell>
        </row>
        <row r="483">
          <cell r="A483" t="str">
            <v>N1T32</v>
          </cell>
          <cell r="B483" t="str">
            <v>Transformador Subestación Trifásico  urbano de 250 kVA</v>
          </cell>
          <cell r="C483">
            <v>86104000</v>
          </cell>
          <cell r="D483"/>
          <cell r="E483">
            <v>11</v>
          </cell>
          <cell r="F483" t="str">
            <v>Transformadores de distribución</v>
          </cell>
          <cell r="G483">
            <v>1</v>
          </cell>
          <cell r="H483">
            <v>25</v>
          </cell>
          <cell r="I483">
            <v>0.79</v>
          </cell>
        </row>
        <row r="484">
          <cell r="A484" t="str">
            <v>N1T33</v>
          </cell>
          <cell r="B484" t="str">
            <v>Transformador Subestación Trifásico  urbano de 300 kVA</v>
          </cell>
          <cell r="C484">
            <v>89033000</v>
          </cell>
          <cell r="D484"/>
          <cell r="E484">
            <v>11</v>
          </cell>
          <cell r="F484" t="str">
            <v>Transformadores de distribución</v>
          </cell>
          <cell r="G484">
            <v>1</v>
          </cell>
          <cell r="H484">
            <v>25</v>
          </cell>
          <cell r="I484">
            <v>0.79</v>
          </cell>
        </row>
        <row r="485">
          <cell r="A485" t="str">
            <v>N1T34</v>
          </cell>
          <cell r="B485" t="str">
            <v>Transformador Subestación Trifásico  urbano de 400 kVA</v>
          </cell>
          <cell r="C485">
            <v>94891000</v>
          </cell>
          <cell r="D485"/>
          <cell r="E485">
            <v>11</v>
          </cell>
          <cell r="F485" t="str">
            <v>Transformadores de distribución</v>
          </cell>
          <cell r="G485">
            <v>1</v>
          </cell>
          <cell r="H485">
            <v>25</v>
          </cell>
          <cell r="I485">
            <v>0.79</v>
          </cell>
        </row>
        <row r="486">
          <cell r="A486" t="str">
            <v>N1T35</v>
          </cell>
          <cell r="B486" t="str">
            <v>Transformador Subestación Trifásico  urbano de 500 kVA</v>
          </cell>
          <cell r="C486">
            <v>100749000</v>
          </cell>
          <cell r="D486"/>
          <cell r="E486">
            <v>11</v>
          </cell>
          <cell r="F486" t="str">
            <v>Transformadores de distribución</v>
          </cell>
          <cell r="G486">
            <v>1</v>
          </cell>
          <cell r="H486">
            <v>25</v>
          </cell>
          <cell r="I486">
            <v>0.79</v>
          </cell>
        </row>
        <row r="487">
          <cell r="A487" t="str">
            <v>N1T36</v>
          </cell>
          <cell r="B487" t="str">
            <v>Transformador Subestación Trifásico  urbano de 630 kVA</v>
          </cell>
          <cell r="C487">
            <v>114465000</v>
          </cell>
          <cell r="D487"/>
          <cell r="E487">
            <v>11</v>
          </cell>
          <cell r="F487" t="str">
            <v>Transformadores de distribución</v>
          </cell>
          <cell r="G487">
            <v>1</v>
          </cell>
          <cell r="H487">
            <v>25</v>
          </cell>
          <cell r="I487">
            <v>0.79</v>
          </cell>
        </row>
        <row r="488">
          <cell r="A488" t="str">
            <v>N1T37</v>
          </cell>
          <cell r="B488" t="str">
            <v>Transformador Subestación Trifásico  urbano de 1000 kVA</v>
          </cell>
          <cell r="C488">
            <v>136140000</v>
          </cell>
          <cell r="D488"/>
          <cell r="E488">
            <v>11</v>
          </cell>
          <cell r="F488" t="str">
            <v>Transformadores de distribución</v>
          </cell>
          <cell r="G488">
            <v>1</v>
          </cell>
          <cell r="H488">
            <v>25</v>
          </cell>
          <cell r="I488">
            <v>0.79</v>
          </cell>
        </row>
        <row r="489">
          <cell r="A489" t="str">
            <v>N1T38</v>
          </cell>
          <cell r="B489" t="str">
            <v>Transformador Aéreo Monofásico rural de 5 kVA</v>
          </cell>
          <cell r="C489">
            <v>5658000</v>
          </cell>
          <cell r="D489"/>
          <cell r="E489">
            <v>11</v>
          </cell>
          <cell r="F489" t="str">
            <v>Transformadores de distribución</v>
          </cell>
          <cell r="G489">
            <v>1</v>
          </cell>
          <cell r="H489">
            <v>25</v>
          </cell>
          <cell r="I489">
            <v>0.79</v>
          </cell>
        </row>
        <row r="490">
          <cell r="A490" t="str">
            <v>N1T39</v>
          </cell>
          <cell r="B490" t="str">
            <v>Transformador Aéreo Monofásico rural de 7,5 kVA</v>
          </cell>
          <cell r="C490">
            <v>6058000</v>
          </cell>
          <cell r="D490"/>
          <cell r="E490">
            <v>11</v>
          </cell>
          <cell r="F490" t="str">
            <v>Transformadores de distribución</v>
          </cell>
          <cell r="G490">
            <v>1</v>
          </cell>
          <cell r="H490">
            <v>25</v>
          </cell>
          <cell r="I490">
            <v>0.79</v>
          </cell>
        </row>
        <row r="491">
          <cell r="A491" t="str">
            <v>N1T40</v>
          </cell>
          <cell r="B491" t="str">
            <v>Transformador Aéreo Monofásico rural de 10 kVA</v>
          </cell>
          <cell r="C491">
            <v>6458000</v>
          </cell>
          <cell r="D491"/>
          <cell r="E491">
            <v>11</v>
          </cell>
          <cell r="F491" t="str">
            <v>Transformadores de distribución</v>
          </cell>
          <cell r="G491">
            <v>1</v>
          </cell>
          <cell r="H491">
            <v>25</v>
          </cell>
          <cell r="I491">
            <v>0.79</v>
          </cell>
        </row>
        <row r="492">
          <cell r="A492" t="str">
            <v>N1T41</v>
          </cell>
          <cell r="B492" t="str">
            <v>Transformador Aéreo Monofásico rural de 15 kVA</v>
          </cell>
          <cell r="C492">
            <v>6857000</v>
          </cell>
          <cell r="D492"/>
          <cell r="E492">
            <v>11</v>
          </cell>
          <cell r="F492" t="str">
            <v>Transformadores de distribución</v>
          </cell>
          <cell r="G492">
            <v>1</v>
          </cell>
          <cell r="H492">
            <v>25</v>
          </cell>
          <cell r="I492">
            <v>0.79</v>
          </cell>
        </row>
        <row r="493">
          <cell r="A493" t="str">
            <v>N1T42</v>
          </cell>
          <cell r="B493" t="str">
            <v>Transformador Aéreo Monofásico rural de 25 kVA</v>
          </cell>
          <cell r="C493">
            <v>7257000</v>
          </cell>
          <cell r="D493"/>
          <cell r="E493">
            <v>11</v>
          </cell>
          <cell r="F493" t="str">
            <v>Transformadores de distribución</v>
          </cell>
          <cell r="G493">
            <v>1</v>
          </cell>
          <cell r="H493">
            <v>25</v>
          </cell>
          <cell r="I493">
            <v>0.79</v>
          </cell>
        </row>
        <row r="494">
          <cell r="A494" t="str">
            <v>N1T43</v>
          </cell>
          <cell r="B494" t="str">
            <v>Transformador Aéreo Monofásico rural de 37,5 kVA</v>
          </cell>
          <cell r="C494">
            <v>7726000</v>
          </cell>
          <cell r="D494"/>
          <cell r="E494">
            <v>11</v>
          </cell>
          <cell r="F494" t="str">
            <v>Transformadores de distribución</v>
          </cell>
          <cell r="G494">
            <v>1</v>
          </cell>
          <cell r="H494">
            <v>25</v>
          </cell>
          <cell r="I494">
            <v>0.79</v>
          </cell>
        </row>
        <row r="495">
          <cell r="A495" t="str">
            <v>N1T44</v>
          </cell>
          <cell r="B495" t="str">
            <v>Transformador Aéreo Monofásico rural de 50 kVA</v>
          </cell>
          <cell r="C495">
            <v>8125000</v>
          </cell>
          <cell r="D495"/>
          <cell r="E495">
            <v>11</v>
          </cell>
          <cell r="F495" t="str">
            <v>Transformadores de distribución</v>
          </cell>
          <cell r="G495">
            <v>1</v>
          </cell>
          <cell r="H495">
            <v>25</v>
          </cell>
          <cell r="I495">
            <v>0.79</v>
          </cell>
        </row>
        <row r="496">
          <cell r="A496" t="str">
            <v>N1T45</v>
          </cell>
          <cell r="B496" t="str">
            <v>Transformador Aéreo Monofásico rural de 75 kVA</v>
          </cell>
          <cell r="C496">
            <v>8525000</v>
          </cell>
          <cell r="D496"/>
          <cell r="E496">
            <v>11</v>
          </cell>
          <cell r="F496" t="str">
            <v>Transformadores de distribución</v>
          </cell>
          <cell r="G496">
            <v>1</v>
          </cell>
          <cell r="H496">
            <v>25</v>
          </cell>
          <cell r="I496">
            <v>0.79</v>
          </cell>
        </row>
        <row r="497">
          <cell r="A497" t="str">
            <v>N1T46</v>
          </cell>
          <cell r="B497" t="str">
            <v>Transformador Aéreo Trifásico rural de 15 kVA</v>
          </cell>
          <cell r="C497">
            <v>6255000</v>
          </cell>
          <cell r="D497"/>
          <cell r="E497">
            <v>11</v>
          </cell>
          <cell r="F497" t="str">
            <v>Transformadores de distribución</v>
          </cell>
          <cell r="G497">
            <v>1</v>
          </cell>
          <cell r="H497">
            <v>25</v>
          </cell>
          <cell r="I497">
            <v>0.79</v>
          </cell>
        </row>
        <row r="498">
          <cell r="A498" t="str">
            <v>N1T47</v>
          </cell>
          <cell r="B498" t="str">
            <v>Transformador Aéreo Trifásico rural de 20 kVA</v>
          </cell>
          <cell r="C498">
            <v>7511000</v>
          </cell>
          <cell r="D498"/>
          <cell r="E498">
            <v>11</v>
          </cell>
          <cell r="F498" t="str">
            <v>Transformadores de distribución</v>
          </cell>
          <cell r="G498">
            <v>1</v>
          </cell>
          <cell r="H498">
            <v>25</v>
          </cell>
          <cell r="I498">
            <v>0.79</v>
          </cell>
        </row>
        <row r="499">
          <cell r="A499" t="str">
            <v>N1T48</v>
          </cell>
          <cell r="B499" t="str">
            <v>Transformador Aéreo Trifásico rural de 30 kVA</v>
          </cell>
          <cell r="C499">
            <v>8767000</v>
          </cell>
          <cell r="D499"/>
          <cell r="E499">
            <v>11</v>
          </cell>
          <cell r="F499" t="str">
            <v>Transformadores de distribución</v>
          </cell>
          <cell r="G499">
            <v>1</v>
          </cell>
          <cell r="H499">
            <v>25</v>
          </cell>
          <cell r="I499">
            <v>0.79</v>
          </cell>
        </row>
        <row r="500">
          <cell r="A500" t="str">
            <v>N1T49</v>
          </cell>
          <cell r="B500" t="str">
            <v>Transformador Aéreo Trifásico rural de 45 kVA</v>
          </cell>
          <cell r="C500">
            <v>10023000</v>
          </cell>
          <cell r="D500"/>
          <cell r="E500">
            <v>11</v>
          </cell>
          <cell r="F500" t="str">
            <v>Transformadores de distribución</v>
          </cell>
          <cell r="G500">
            <v>1</v>
          </cell>
          <cell r="H500">
            <v>25</v>
          </cell>
          <cell r="I500">
            <v>0.79</v>
          </cell>
        </row>
        <row r="501">
          <cell r="A501" t="str">
            <v>N1T50</v>
          </cell>
          <cell r="B501" t="str">
            <v>Transformador Aéreo Trifásico rural de 50 kVA</v>
          </cell>
          <cell r="C501">
            <v>11279000</v>
          </cell>
          <cell r="D501"/>
          <cell r="E501">
            <v>11</v>
          </cell>
          <cell r="F501" t="str">
            <v>Transformadores de distribución</v>
          </cell>
          <cell r="G501">
            <v>1</v>
          </cell>
          <cell r="H501">
            <v>25</v>
          </cell>
          <cell r="I501">
            <v>0.79</v>
          </cell>
        </row>
        <row r="502">
          <cell r="A502" t="str">
            <v>N1T51</v>
          </cell>
          <cell r="B502" t="str">
            <v>Transformador Aéreo Trifásico rural de 75 kVA</v>
          </cell>
          <cell r="C502">
            <v>12535000</v>
          </cell>
          <cell r="D502"/>
          <cell r="E502">
            <v>11</v>
          </cell>
          <cell r="F502" t="str">
            <v>Transformadores de distribución</v>
          </cell>
          <cell r="G502">
            <v>1</v>
          </cell>
          <cell r="H502">
            <v>25</v>
          </cell>
          <cell r="I502">
            <v>0.79</v>
          </cell>
        </row>
        <row r="503">
          <cell r="A503" t="str">
            <v>N1T52</v>
          </cell>
          <cell r="B503" t="str">
            <v>Transformador Aéreo Trifásico rural de 112,5 kVA</v>
          </cell>
          <cell r="C503">
            <v>13930000</v>
          </cell>
          <cell r="D503"/>
          <cell r="E503">
            <v>11</v>
          </cell>
          <cell r="F503" t="str">
            <v>Transformadores de distribución</v>
          </cell>
          <cell r="G503">
            <v>1</v>
          </cell>
          <cell r="H503">
            <v>25</v>
          </cell>
          <cell r="I503">
            <v>0.79</v>
          </cell>
        </row>
        <row r="504">
          <cell r="A504" t="str">
            <v>N1T53</v>
          </cell>
          <cell r="B504" t="str">
            <v>Transformador Aéreo Trifásico rural de 150 kVA</v>
          </cell>
          <cell r="C504">
            <v>15186000</v>
          </cell>
          <cell r="D504"/>
          <cell r="E504">
            <v>11</v>
          </cell>
          <cell r="F504" t="str">
            <v>Transformadores de distribución</v>
          </cell>
          <cell r="G504">
            <v>1</v>
          </cell>
          <cell r="H504">
            <v>25</v>
          </cell>
          <cell r="I504">
            <v>0.79</v>
          </cell>
        </row>
        <row r="505">
          <cell r="A505" t="str">
            <v>N1T54</v>
          </cell>
          <cell r="B505" t="str">
            <v>Transformador Pedestal Trifásico rural de 45 kVA</v>
          </cell>
          <cell r="C505">
            <v>36995000</v>
          </cell>
          <cell r="D505"/>
          <cell r="E505">
            <v>11</v>
          </cell>
          <cell r="F505" t="str">
            <v>Transformadores de distribución</v>
          </cell>
          <cell r="G505">
            <v>1</v>
          </cell>
          <cell r="H505">
            <v>25</v>
          </cell>
          <cell r="I505">
            <v>0.79</v>
          </cell>
        </row>
        <row r="506">
          <cell r="A506" t="str">
            <v>N1T55</v>
          </cell>
          <cell r="B506" t="str">
            <v>Transformador Pedestal Trifásico rural de 75 kVA</v>
          </cell>
          <cell r="C506">
            <v>39854000</v>
          </cell>
          <cell r="D506"/>
          <cell r="E506">
            <v>11</v>
          </cell>
          <cell r="F506" t="str">
            <v>Transformadores de distribución</v>
          </cell>
          <cell r="G506">
            <v>1</v>
          </cell>
          <cell r="H506">
            <v>25</v>
          </cell>
          <cell r="I506">
            <v>0.79</v>
          </cell>
        </row>
        <row r="507">
          <cell r="A507" t="str">
            <v>N1T56</v>
          </cell>
          <cell r="B507" t="str">
            <v>Transformador Pedestal Trifásico rural de 112,5 kVA</v>
          </cell>
          <cell r="C507">
            <v>42713000</v>
          </cell>
          <cell r="D507"/>
          <cell r="E507">
            <v>11</v>
          </cell>
          <cell r="F507" t="str">
            <v>Transformadores de distribución</v>
          </cell>
          <cell r="G507">
            <v>1</v>
          </cell>
          <cell r="H507">
            <v>25</v>
          </cell>
          <cell r="I507">
            <v>0.79</v>
          </cell>
        </row>
        <row r="508">
          <cell r="A508" t="str">
            <v>N1T57</v>
          </cell>
          <cell r="B508" t="str">
            <v>Transformador Pedestal Trifásico rural de 225 kVA</v>
          </cell>
          <cell r="C508">
            <v>45572000</v>
          </cell>
          <cell r="D508"/>
          <cell r="E508">
            <v>11</v>
          </cell>
          <cell r="F508" t="str">
            <v>Transformadores de distribución</v>
          </cell>
          <cell r="G508">
            <v>1</v>
          </cell>
          <cell r="H508">
            <v>25</v>
          </cell>
          <cell r="I508">
            <v>0.79</v>
          </cell>
        </row>
        <row r="509">
          <cell r="A509" t="str">
            <v>N1T58</v>
          </cell>
          <cell r="B509" t="str">
            <v>Transformador Pedestal Trifásico rural de 250 kVA</v>
          </cell>
          <cell r="C509">
            <v>48431000</v>
          </cell>
          <cell r="D509"/>
          <cell r="E509">
            <v>11</v>
          </cell>
          <cell r="F509" t="str">
            <v>Transformadores de distribución</v>
          </cell>
          <cell r="G509">
            <v>1</v>
          </cell>
          <cell r="H509">
            <v>25</v>
          </cell>
          <cell r="I509">
            <v>0.79</v>
          </cell>
        </row>
        <row r="510">
          <cell r="A510" t="str">
            <v>N1T59</v>
          </cell>
          <cell r="B510" t="str">
            <v>Transformador Pedestal Trifásico rural de 300 kVA</v>
          </cell>
          <cell r="C510">
            <v>51290000</v>
          </cell>
          <cell r="D510"/>
          <cell r="E510">
            <v>11</v>
          </cell>
          <cell r="F510" t="str">
            <v>Transformadores de distribución</v>
          </cell>
          <cell r="G510">
            <v>1</v>
          </cell>
          <cell r="H510">
            <v>25</v>
          </cell>
          <cell r="I510">
            <v>0.79</v>
          </cell>
        </row>
        <row r="511">
          <cell r="A511" t="str">
            <v>N1T60</v>
          </cell>
          <cell r="B511" t="str">
            <v>Transformador Pedestal Trifásico rural de 400 kVA</v>
          </cell>
          <cell r="C511">
            <v>54149000</v>
          </cell>
          <cell r="D511"/>
          <cell r="E511">
            <v>11</v>
          </cell>
          <cell r="F511" t="str">
            <v>Transformadores de distribución</v>
          </cell>
          <cell r="G511">
            <v>1</v>
          </cell>
          <cell r="H511">
            <v>25</v>
          </cell>
          <cell r="I511">
            <v>0.79</v>
          </cell>
        </row>
        <row r="512">
          <cell r="A512" t="str">
            <v>N1T61</v>
          </cell>
          <cell r="B512" t="str">
            <v>Transformador Pedestal Trifásico rural de 500 kVA</v>
          </cell>
          <cell r="C512">
            <v>57008000</v>
          </cell>
          <cell r="D512"/>
          <cell r="E512">
            <v>11</v>
          </cell>
          <cell r="F512" t="str">
            <v>Transformadores de distribución</v>
          </cell>
          <cell r="G512">
            <v>1</v>
          </cell>
          <cell r="H512">
            <v>25</v>
          </cell>
          <cell r="I512">
            <v>0.79</v>
          </cell>
        </row>
        <row r="513">
          <cell r="A513" t="str">
            <v>N1T62</v>
          </cell>
          <cell r="B513" t="str">
            <v>Transformador Pedestal Trifásico rural de 630 kVA</v>
          </cell>
          <cell r="C513">
            <v>60332000</v>
          </cell>
          <cell r="D513"/>
          <cell r="E513">
            <v>11</v>
          </cell>
          <cell r="F513" t="str">
            <v>Transformadores de distribución</v>
          </cell>
          <cell r="G513">
            <v>1</v>
          </cell>
          <cell r="H513">
            <v>25</v>
          </cell>
          <cell r="I513">
            <v>0.79</v>
          </cell>
        </row>
        <row r="514">
          <cell r="A514" t="str">
            <v>N1T63</v>
          </cell>
          <cell r="B514" t="str">
            <v>Transformador Pedestal Trifásico rural de 1000 kVA</v>
          </cell>
          <cell r="C514">
            <v>63191000</v>
          </cell>
          <cell r="D514"/>
          <cell r="E514">
            <v>11</v>
          </cell>
          <cell r="F514" t="str">
            <v>Transformadores de distribución</v>
          </cell>
          <cell r="G514">
            <v>1</v>
          </cell>
          <cell r="H514">
            <v>25</v>
          </cell>
          <cell r="I514">
            <v>0.79</v>
          </cell>
        </row>
        <row r="515">
          <cell r="A515" t="str">
            <v>N1T64</v>
          </cell>
          <cell r="B515" t="str">
            <v>Transformador Subestación Trifásico  rural de 45 kVA</v>
          </cell>
          <cell r="C515">
            <v>74095000</v>
          </cell>
          <cell r="D515"/>
          <cell r="E515">
            <v>11</v>
          </cell>
          <cell r="F515" t="str">
            <v>Transformadores de distribución</v>
          </cell>
          <cell r="G515">
            <v>1</v>
          </cell>
          <cell r="H515">
            <v>25</v>
          </cell>
          <cell r="I515">
            <v>0.79</v>
          </cell>
        </row>
        <row r="516">
          <cell r="A516" t="str">
            <v>N1T65</v>
          </cell>
          <cell r="B516" t="str">
            <v>Transformador Subestación Trifásico  rural de 75 kVA</v>
          </cell>
          <cell r="C516">
            <v>75852000</v>
          </cell>
          <cell r="D516"/>
          <cell r="E516">
            <v>11</v>
          </cell>
          <cell r="F516" t="str">
            <v>Transformadores de distribución</v>
          </cell>
          <cell r="G516">
            <v>1</v>
          </cell>
          <cell r="H516">
            <v>25</v>
          </cell>
          <cell r="I516">
            <v>0.79</v>
          </cell>
        </row>
        <row r="517">
          <cell r="A517" t="str">
            <v>N1T66</v>
          </cell>
          <cell r="B517" t="str">
            <v>Transformador Subestación Trifásico  rural de 112,5 kVA</v>
          </cell>
          <cell r="C517">
            <v>78049000</v>
          </cell>
          <cell r="D517"/>
          <cell r="E517">
            <v>11</v>
          </cell>
          <cell r="F517" t="str">
            <v>Transformadores de distribución</v>
          </cell>
          <cell r="G517">
            <v>1</v>
          </cell>
          <cell r="H517">
            <v>25</v>
          </cell>
          <cell r="I517">
            <v>0.79</v>
          </cell>
        </row>
        <row r="518">
          <cell r="A518" t="str">
            <v>N1T67</v>
          </cell>
          <cell r="B518" t="str">
            <v>Transformador Subestación Trifásico  rural de 150 kVA</v>
          </cell>
          <cell r="C518">
            <v>80246000</v>
          </cell>
          <cell r="D518"/>
          <cell r="E518">
            <v>11</v>
          </cell>
          <cell r="F518" t="str">
            <v>Transformadores de distribución</v>
          </cell>
          <cell r="G518">
            <v>1</v>
          </cell>
          <cell r="H518">
            <v>25</v>
          </cell>
          <cell r="I518">
            <v>0.79</v>
          </cell>
        </row>
        <row r="519">
          <cell r="A519" t="str">
            <v>N1T68</v>
          </cell>
          <cell r="B519" t="str">
            <v>Transformador Subestación Trifásico  rural de 225 kVA</v>
          </cell>
          <cell r="C519">
            <v>84640000</v>
          </cell>
          <cell r="D519"/>
          <cell r="E519">
            <v>11</v>
          </cell>
          <cell r="F519" t="str">
            <v>Transformadores de distribución</v>
          </cell>
          <cell r="G519">
            <v>1</v>
          </cell>
          <cell r="H519">
            <v>25</v>
          </cell>
          <cell r="I519">
            <v>0.79</v>
          </cell>
        </row>
        <row r="520">
          <cell r="A520" t="str">
            <v>N1T69</v>
          </cell>
          <cell r="B520" t="str">
            <v>Transformador Subestación Trifásico  rural de 250 kVA</v>
          </cell>
          <cell r="C520">
            <v>86104000</v>
          </cell>
          <cell r="D520"/>
          <cell r="E520">
            <v>11</v>
          </cell>
          <cell r="F520" t="str">
            <v>Transformadores de distribución</v>
          </cell>
          <cell r="G520">
            <v>1</v>
          </cell>
          <cell r="H520">
            <v>25</v>
          </cell>
          <cell r="I520">
            <v>0.79</v>
          </cell>
        </row>
        <row r="521">
          <cell r="A521" t="str">
            <v>N1T70</v>
          </cell>
          <cell r="B521" t="str">
            <v>Transformador Subestación Trifásico  rural de 300 kVA</v>
          </cell>
          <cell r="C521">
            <v>89033000</v>
          </cell>
          <cell r="D521"/>
          <cell r="E521">
            <v>11</v>
          </cell>
          <cell r="F521" t="str">
            <v>Transformadores de distribución</v>
          </cell>
          <cell r="G521">
            <v>1</v>
          </cell>
          <cell r="H521">
            <v>25</v>
          </cell>
          <cell r="I521">
            <v>0.79</v>
          </cell>
        </row>
        <row r="522">
          <cell r="A522" t="str">
            <v>N1T71</v>
          </cell>
          <cell r="B522" t="str">
            <v>Transformador Subestación Trifásico  rural de 400 kVA</v>
          </cell>
          <cell r="C522">
            <v>94891000</v>
          </cell>
          <cell r="D522"/>
          <cell r="E522">
            <v>11</v>
          </cell>
          <cell r="F522" t="str">
            <v>Transformadores de distribución</v>
          </cell>
          <cell r="G522">
            <v>1</v>
          </cell>
          <cell r="H522">
            <v>25</v>
          </cell>
          <cell r="I522">
            <v>0.79</v>
          </cell>
        </row>
        <row r="523">
          <cell r="A523" t="str">
            <v>N1T72</v>
          </cell>
          <cell r="B523" t="str">
            <v>Transformador Subestación Trifásico  rural de 500 kVA</v>
          </cell>
          <cell r="C523">
            <v>100749000</v>
          </cell>
          <cell r="D523"/>
          <cell r="E523">
            <v>11</v>
          </cell>
          <cell r="F523" t="str">
            <v>Transformadores de distribución</v>
          </cell>
          <cell r="G523">
            <v>1</v>
          </cell>
          <cell r="H523">
            <v>25</v>
          </cell>
          <cell r="I523">
            <v>0.79</v>
          </cell>
        </row>
        <row r="524">
          <cell r="A524" t="str">
            <v>N1T73</v>
          </cell>
          <cell r="B524" t="str">
            <v>Transformador Subestación Trifásico  rural de 630 kVA</v>
          </cell>
          <cell r="C524">
            <v>114465000</v>
          </cell>
          <cell r="D524"/>
          <cell r="E524">
            <v>11</v>
          </cell>
          <cell r="F524" t="str">
            <v>Transformadores de distribución</v>
          </cell>
          <cell r="G524">
            <v>1</v>
          </cell>
          <cell r="H524">
            <v>25</v>
          </cell>
          <cell r="I524">
            <v>0.79</v>
          </cell>
        </row>
        <row r="525">
          <cell r="A525" t="str">
            <v>N1T74</v>
          </cell>
          <cell r="B525" t="str">
            <v>Transformador Subestación Trifásico  rural de 1000 kVA</v>
          </cell>
          <cell r="C525">
            <v>136140000</v>
          </cell>
          <cell r="D525"/>
          <cell r="E525">
            <v>11</v>
          </cell>
          <cell r="F525" t="str">
            <v>Transformadores de distribución</v>
          </cell>
          <cell r="G525">
            <v>1</v>
          </cell>
          <cell r="H525">
            <v>25</v>
          </cell>
          <cell r="I525">
            <v>0.79</v>
          </cell>
        </row>
        <row r="526">
          <cell r="A526" t="str">
            <v>N1L1</v>
          </cell>
          <cell r="B526" t="str">
            <v>km de conductor/fase  aéreo urbano - Aislado - Aluminio - calibre &lt; 6</v>
          </cell>
          <cell r="C526">
            <v>702400</v>
          </cell>
          <cell r="D526"/>
          <cell r="E526">
            <v>12</v>
          </cell>
          <cell r="F526" t="str">
            <v>Redes de distribución</v>
          </cell>
          <cell r="G526">
            <v>1</v>
          </cell>
          <cell r="H526">
            <v>35</v>
          </cell>
          <cell r="I526">
            <v>0.94</v>
          </cell>
        </row>
        <row r="527">
          <cell r="A527" t="str">
            <v>N1L2</v>
          </cell>
          <cell r="B527" t="str">
            <v>km de conductor/fase aéreo urbano aéreo urbano - Aislado - Aluminio - calibre 4</v>
          </cell>
          <cell r="C527">
            <v>1294900</v>
          </cell>
          <cell r="D527"/>
          <cell r="E527">
            <v>12</v>
          </cell>
          <cell r="F527" t="str">
            <v>Redes de distribución</v>
          </cell>
          <cell r="G527">
            <v>1</v>
          </cell>
          <cell r="H527">
            <v>35</v>
          </cell>
          <cell r="I527">
            <v>0.94</v>
          </cell>
        </row>
        <row r="528">
          <cell r="A528" t="str">
            <v>N1L3</v>
          </cell>
          <cell r="B528" t="str">
            <v>km de conductor/fase aéreo urbano - Aislado - Aluminio - calibre 2</v>
          </cell>
          <cell r="C528">
            <v>1887300</v>
          </cell>
          <cell r="D528"/>
          <cell r="E528">
            <v>12</v>
          </cell>
          <cell r="F528" t="str">
            <v>Redes de distribución</v>
          </cell>
          <cell r="G528">
            <v>1</v>
          </cell>
          <cell r="H528">
            <v>35</v>
          </cell>
          <cell r="I528">
            <v>0.94</v>
          </cell>
        </row>
        <row r="529">
          <cell r="A529" t="str">
            <v>N1L4</v>
          </cell>
          <cell r="B529" t="str">
            <v>km de conductor/fase aéreo urbano - Aislado - Aluminio - calibre 1</v>
          </cell>
          <cell r="C529">
            <v>2479800</v>
          </cell>
          <cell r="D529"/>
          <cell r="E529">
            <v>12</v>
          </cell>
          <cell r="F529" t="str">
            <v>Redes de distribución</v>
          </cell>
          <cell r="G529">
            <v>1</v>
          </cell>
          <cell r="H529">
            <v>35</v>
          </cell>
          <cell r="I529">
            <v>0.94</v>
          </cell>
        </row>
        <row r="530">
          <cell r="A530" t="str">
            <v>N1L5</v>
          </cell>
          <cell r="B530" t="str">
            <v>km de conductor/fase aéreo urbano - Aislado - Aluminio - calibre  1/0</v>
          </cell>
          <cell r="C530">
            <v>3072400</v>
          </cell>
          <cell r="D530"/>
          <cell r="E530">
            <v>12</v>
          </cell>
          <cell r="F530" t="str">
            <v>Redes de distribución</v>
          </cell>
          <cell r="G530">
            <v>1</v>
          </cell>
          <cell r="H530">
            <v>35</v>
          </cell>
          <cell r="I530">
            <v>0.94</v>
          </cell>
        </row>
        <row r="531">
          <cell r="A531" t="str">
            <v>N1L6</v>
          </cell>
          <cell r="B531" t="str">
            <v>km de conductor/fase aéreo urbano - Aislado - Aluminio - calibre  2/0</v>
          </cell>
          <cell r="C531">
            <v>3664900</v>
          </cell>
          <cell r="D531"/>
          <cell r="E531">
            <v>12</v>
          </cell>
          <cell r="F531" t="str">
            <v>Redes de distribución</v>
          </cell>
          <cell r="G531">
            <v>1</v>
          </cell>
          <cell r="H531">
            <v>35</v>
          </cell>
          <cell r="I531">
            <v>0.94</v>
          </cell>
        </row>
        <row r="532">
          <cell r="A532" t="str">
            <v>N1L7</v>
          </cell>
          <cell r="B532" t="str">
            <v>km de conductor/fase aéreo urbano - Aislado - Aluminio - calibre  3/0</v>
          </cell>
          <cell r="C532">
            <v>4257400</v>
          </cell>
          <cell r="D532"/>
          <cell r="E532">
            <v>12</v>
          </cell>
          <cell r="F532" t="str">
            <v>Redes de distribución</v>
          </cell>
          <cell r="G532">
            <v>1</v>
          </cell>
          <cell r="H532">
            <v>35</v>
          </cell>
          <cell r="I532">
            <v>0.94</v>
          </cell>
        </row>
        <row r="533">
          <cell r="A533" t="str">
            <v>N1L8</v>
          </cell>
          <cell r="B533" t="str">
            <v>km de conductor/fase aéreo urbano - Aislado - Aluminio - calibre  4/0</v>
          </cell>
          <cell r="C533">
            <v>4849800</v>
          </cell>
          <cell r="D533"/>
          <cell r="E533">
            <v>12</v>
          </cell>
          <cell r="F533" t="str">
            <v>Redes de distribución</v>
          </cell>
          <cell r="G533">
            <v>1</v>
          </cell>
          <cell r="H533">
            <v>35</v>
          </cell>
          <cell r="I533">
            <v>0.94</v>
          </cell>
        </row>
        <row r="534">
          <cell r="A534" t="str">
            <v>N1L9</v>
          </cell>
          <cell r="B534" t="str">
            <v>km de conductor/fase aéreo urbano - Aislado - Aluminio - calibre 250</v>
          </cell>
          <cell r="C534">
            <v>5442300</v>
          </cell>
          <cell r="D534"/>
          <cell r="E534">
            <v>12</v>
          </cell>
          <cell r="F534" t="str">
            <v>Redes de distribución</v>
          </cell>
          <cell r="G534">
            <v>1</v>
          </cell>
          <cell r="H534">
            <v>35</v>
          </cell>
          <cell r="I534">
            <v>0.94</v>
          </cell>
        </row>
        <row r="535">
          <cell r="A535" t="str">
            <v>N1L10</v>
          </cell>
          <cell r="B535" t="str">
            <v>km de conductor/fase aéreo urbano - Aislado - Aluminio - calibre  6/0</v>
          </cell>
          <cell r="C535">
            <v>6034800</v>
          </cell>
          <cell r="D535"/>
          <cell r="E535">
            <v>12</v>
          </cell>
          <cell r="F535" t="str">
            <v>Redes de distribución</v>
          </cell>
          <cell r="G535">
            <v>1</v>
          </cell>
          <cell r="H535">
            <v>35</v>
          </cell>
          <cell r="I535">
            <v>0.94</v>
          </cell>
        </row>
        <row r="536">
          <cell r="A536" t="str">
            <v>N1L11</v>
          </cell>
          <cell r="B536" t="str">
            <v>km de conductor/fase aéreo urbano - Aislado - Aluminio - calibre 350</v>
          </cell>
          <cell r="C536">
            <v>6627200</v>
          </cell>
          <cell r="D536"/>
          <cell r="E536">
            <v>12</v>
          </cell>
          <cell r="F536" t="str">
            <v>Redes de distribución</v>
          </cell>
          <cell r="G536">
            <v>1</v>
          </cell>
          <cell r="H536">
            <v>35</v>
          </cell>
          <cell r="I536">
            <v>0.94</v>
          </cell>
        </row>
        <row r="537">
          <cell r="A537" t="str">
            <v>N1L12</v>
          </cell>
          <cell r="B537" t="str">
            <v>km de conductor/fase aéreo urbano - Aislado - Cobre - calibre 12</v>
          </cell>
          <cell r="C537">
            <v>1149000</v>
          </cell>
          <cell r="D537"/>
          <cell r="E537">
            <v>12</v>
          </cell>
          <cell r="F537" t="str">
            <v>Redes de distribución</v>
          </cell>
          <cell r="G537">
            <v>1</v>
          </cell>
          <cell r="H537">
            <v>35</v>
          </cell>
          <cell r="I537">
            <v>0.94</v>
          </cell>
        </row>
        <row r="538">
          <cell r="A538" t="str">
            <v>N1L13</v>
          </cell>
          <cell r="B538" t="str">
            <v>km de conductor/fase aéreo urbano - Aislado - Cobre - calibre 10</v>
          </cell>
          <cell r="C538">
            <v>1758100</v>
          </cell>
          <cell r="D538"/>
          <cell r="E538">
            <v>12</v>
          </cell>
          <cell r="F538" t="str">
            <v>Redes de distribución</v>
          </cell>
          <cell r="G538">
            <v>1</v>
          </cell>
          <cell r="H538">
            <v>35</v>
          </cell>
          <cell r="I538">
            <v>0.94</v>
          </cell>
        </row>
        <row r="539">
          <cell r="A539" t="str">
            <v>N1L14</v>
          </cell>
          <cell r="B539" t="str">
            <v>km de conductor/fase aéreo urbano - Aislado - Cobre - calibre 8</v>
          </cell>
          <cell r="C539">
            <v>3180400</v>
          </cell>
          <cell r="D539"/>
          <cell r="E539">
            <v>12</v>
          </cell>
          <cell r="F539" t="str">
            <v>Redes de distribución</v>
          </cell>
          <cell r="G539">
            <v>1</v>
          </cell>
          <cell r="H539">
            <v>35</v>
          </cell>
          <cell r="I539">
            <v>0.94</v>
          </cell>
        </row>
        <row r="540">
          <cell r="A540" t="str">
            <v>N1L15</v>
          </cell>
          <cell r="B540" t="str">
            <v>km de conductor/fase aéreo urbano - Aislado - Cobre - calibre 6</v>
          </cell>
          <cell r="C540">
            <v>5945700</v>
          </cell>
          <cell r="D540"/>
          <cell r="E540">
            <v>12</v>
          </cell>
          <cell r="F540" t="str">
            <v>Redes de distribución</v>
          </cell>
          <cell r="G540">
            <v>1</v>
          </cell>
          <cell r="H540">
            <v>35</v>
          </cell>
          <cell r="I540">
            <v>0.94</v>
          </cell>
        </row>
        <row r="541">
          <cell r="A541" t="str">
            <v>N1L16</v>
          </cell>
          <cell r="B541" t="str">
            <v>km de conductor/fase aéreo urbano - Aislado - Cobre - calibre 4</v>
          </cell>
          <cell r="C541">
            <v>8711100</v>
          </cell>
          <cell r="D541"/>
          <cell r="E541">
            <v>12</v>
          </cell>
          <cell r="F541" t="str">
            <v>Redes de distribución</v>
          </cell>
          <cell r="G541">
            <v>1</v>
          </cell>
          <cell r="H541">
            <v>35</v>
          </cell>
          <cell r="I541">
            <v>0.94</v>
          </cell>
        </row>
        <row r="542">
          <cell r="A542" t="str">
            <v>N1L17</v>
          </cell>
          <cell r="B542" t="str">
            <v>km de conductor/fase aéreo urbano - Aislado - Cobre - calibre 2</v>
          </cell>
          <cell r="C542">
            <v>11476400</v>
          </cell>
          <cell r="D542"/>
          <cell r="E542">
            <v>12</v>
          </cell>
          <cell r="F542" t="str">
            <v>Redes de distribución</v>
          </cell>
          <cell r="G542">
            <v>1</v>
          </cell>
          <cell r="H542">
            <v>35</v>
          </cell>
          <cell r="I542">
            <v>0.94</v>
          </cell>
        </row>
        <row r="543">
          <cell r="A543" t="str">
            <v>N1L18</v>
          </cell>
          <cell r="B543" t="str">
            <v>km de conductor/fase aéreo urbano - Aislado - Cobre - calibre 1</v>
          </cell>
          <cell r="C543">
            <v>14241800</v>
          </cell>
          <cell r="D543"/>
          <cell r="E543">
            <v>12</v>
          </cell>
          <cell r="F543" t="str">
            <v>Redes de distribución</v>
          </cell>
          <cell r="G543">
            <v>1</v>
          </cell>
          <cell r="H543">
            <v>35</v>
          </cell>
          <cell r="I543">
            <v>0.94</v>
          </cell>
        </row>
        <row r="544">
          <cell r="A544" t="str">
            <v>N1L19</v>
          </cell>
          <cell r="B544" t="str">
            <v>km de conductor/fase aéreo urbano - Aislado - Cobre - calibre  1/0</v>
          </cell>
          <cell r="C544">
            <v>17007300</v>
          </cell>
          <cell r="D544"/>
          <cell r="E544">
            <v>12</v>
          </cell>
          <cell r="F544" t="str">
            <v>Redes de distribución</v>
          </cell>
          <cell r="G544">
            <v>1</v>
          </cell>
          <cell r="H544">
            <v>35</v>
          </cell>
          <cell r="I544">
            <v>0.94</v>
          </cell>
        </row>
        <row r="545">
          <cell r="A545" t="str">
            <v>N1L20</v>
          </cell>
          <cell r="B545" t="str">
            <v>km de conductor/fase aéreo urbano - Aislado - Cobre - calibre  2/0</v>
          </cell>
          <cell r="C545">
            <v>19772600</v>
          </cell>
          <cell r="D545"/>
          <cell r="E545">
            <v>12</v>
          </cell>
          <cell r="F545" t="str">
            <v>Redes de distribución</v>
          </cell>
          <cell r="G545">
            <v>1</v>
          </cell>
          <cell r="H545">
            <v>35</v>
          </cell>
          <cell r="I545">
            <v>0.94</v>
          </cell>
        </row>
        <row r="546">
          <cell r="A546" t="str">
            <v>N1L21</v>
          </cell>
          <cell r="B546" t="str">
            <v>km de conductor/fase aéreo urbano - Aislado - Cobre - calibre  3/0</v>
          </cell>
          <cell r="C546">
            <v>22537900</v>
          </cell>
          <cell r="D546"/>
          <cell r="E546">
            <v>12</v>
          </cell>
          <cell r="F546" t="str">
            <v>Redes de distribución</v>
          </cell>
          <cell r="G546">
            <v>1</v>
          </cell>
          <cell r="H546">
            <v>35</v>
          </cell>
          <cell r="I546">
            <v>0.94</v>
          </cell>
        </row>
        <row r="547">
          <cell r="A547" t="str">
            <v>N1L22</v>
          </cell>
          <cell r="B547" t="str">
            <v>km de conductor/fase aéreo urbano - Aislado - Cobre - calibre  4/0</v>
          </cell>
          <cell r="C547">
            <v>25303300</v>
          </cell>
          <cell r="D547"/>
          <cell r="E547">
            <v>12</v>
          </cell>
          <cell r="F547" t="str">
            <v>Redes de distribución</v>
          </cell>
          <cell r="G547">
            <v>1</v>
          </cell>
          <cell r="H547">
            <v>35</v>
          </cell>
          <cell r="I547">
            <v>0.94</v>
          </cell>
        </row>
        <row r="548">
          <cell r="A548" t="str">
            <v>N1L23</v>
          </cell>
          <cell r="B548" t="str">
            <v>km de conductor/fase aéreo urbano - Aislado - Cobre - calibre 250</v>
          </cell>
          <cell r="C548">
            <v>28068600</v>
          </cell>
          <cell r="D548"/>
          <cell r="E548">
            <v>12</v>
          </cell>
          <cell r="F548" t="str">
            <v>Redes de distribución</v>
          </cell>
          <cell r="G548">
            <v>1</v>
          </cell>
          <cell r="H548">
            <v>35</v>
          </cell>
          <cell r="I548">
            <v>0.94</v>
          </cell>
        </row>
        <row r="549">
          <cell r="A549" t="str">
            <v>N1L24</v>
          </cell>
          <cell r="B549" t="str">
            <v>km de conductor/fase aéreo urbano - Aislado - Cobre - calibre  6/0</v>
          </cell>
          <cell r="C549">
            <v>30834000</v>
          </cell>
          <cell r="D549"/>
          <cell r="E549">
            <v>12</v>
          </cell>
          <cell r="F549" t="str">
            <v>Redes de distribución</v>
          </cell>
          <cell r="G549">
            <v>1</v>
          </cell>
          <cell r="H549">
            <v>35</v>
          </cell>
          <cell r="I549">
            <v>0.94</v>
          </cell>
        </row>
        <row r="550">
          <cell r="A550" t="str">
            <v>N1L25</v>
          </cell>
          <cell r="B550" t="str">
            <v>km de conductor/fase aéreo urbano - Aislado - Cobre - calibre 350</v>
          </cell>
          <cell r="C550">
            <v>33599300</v>
          </cell>
          <cell r="D550"/>
          <cell r="E550">
            <v>12</v>
          </cell>
          <cell r="F550" t="str">
            <v>Redes de distribución</v>
          </cell>
          <cell r="G550">
            <v>1</v>
          </cell>
          <cell r="H550">
            <v>35</v>
          </cell>
          <cell r="I550">
            <v>0.94</v>
          </cell>
        </row>
        <row r="551">
          <cell r="A551" t="str">
            <v>N1L26</v>
          </cell>
          <cell r="B551" t="str">
            <v>km de conductor/fase aéreo urbano - Aislado - Cobre - calibre 400</v>
          </cell>
          <cell r="C551">
            <v>36364700</v>
          </cell>
          <cell r="D551"/>
          <cell r="E551">
            <v>12</v>
          </cell>
          <cell r="F551" t="str">
            <v>Redes de distribución</v>
          </cell>
          <cell r="G551">
            <v>1</v>
          </cell>
          <cell r="H551">
            <v>35</v>
          </cell>
          <cell r="I551">
            <v>0.94</v>
          </cell>
        </row>
        <row r="552">
          <cell r="A552" t="str">
            <v>N1L27</v>
          </cell>
          <cell r="B552" t="str">
            <v>km de conductor/fase aéreo urbano - Aislado - Cobre - calibre 500</v>
          </cell>
          <cell r="C552">
            <v>39130000</v>
          </cell>
          <cell r="D552"/>
          <cell r="E552">
            <v>12</v>
          </cell>
          <cell r="F552" t="str">
            <v>Redes de distribución</v>
          </cell>
          <cell r="G552">
            <v>1</v>
          </cell>
          <cell r="H552">
            <v>35</v>
          </cell>
          <cell r="I552">
            <v>0.94</v>
          </cell>
        </row>
        <row r="553">
          <cell r="A553" t="str">
            <v>N1L28</v>
          </cell>
          <cell r="B553" t="str">
            <v>km de conductor/fase aéreo urbano - Desnudo - Aluminio - calibre 14</v>
          </cell>
          <cell r="C553">
            <v>925500</v>
          </cell>
          <cell r="D553"/>
          <cell r="E553">
            <v>12</v>
          </cell>
          <cell r="F553" t="str">
            <v>Redes de distribución</v>
          </cell>
          <cell r="G553">
            <v>1</v>
          </cell>
          <cell r="H553">
            <v>35</v>
          </cell>
          <cell r="I553">
            <v>0.94</v>
          </cell>
        </row>
        <row r="554">
          <cell r="A554" t="str">
            <v>N1L29</v>
          </cell>
          <cell r="B554" t="str">
            <v>km de conductor/fase aéreo urbano - Desnudo - Aluminio - calibre 12</v>
          </cell>
          <cell r="C554">
            <v>1097300</v>
          </cell>
          <cell r="D554"/>
          <cell r="E554">
            <v>12</v>
          </cell>
          <cell r="F554" t="str">
            <v>Redes de distribución</v>
          </cell>
          <cell r="G554">
            <v>1</v>
          </cell>
          <cell r="H554">
            <v>35</v>
          </cell>
          <cell r="I554">
            <v>0.94</v>
          </cell>
        </row>
        <row r="555">
          <cell r="A555" t="str">
            <v>N1L30</v>
          </cell>
          <cell r="B555" t="str">
            <v>km de conductor/fase aéreo urbano - Desnudo - Aluminio - calibre 10</v>
          </cell>
          <cell r="C555">
            <v>1269100</v>
          </cell>
          <cell r="D555"/>
          <cell r="E555">
            <v>12</v>
          </cell>
          <cell r="F555" t="str">
            <v>Redes de distribución</v>
          </cell>
          <cell r="G555">
            <v>1</v>
          </cell>
          <cell r="H555">
            <v>35</v>
          </cell>
          <cell r="I555">
            <v>0.94</v>
          </cell>
        </row>
        <row r="556">
          <cell r="A556" t="str">
            <v>N1L31</v>
          </cell>
          <cell r="B556" t="str">
            <v>km de conductor/fase aéreo urbano - Desnudo - Aluminio - calibre 8</v>
          </cell>
          <cell r="C556">
            <v>1440800</v>
          </cell>
          <cell r="D556"/>
          <cell r="E556">
            <v>12</v>
          </cell>
          <cell r="F556" t="str">
            <v>Redes de distribución</v>
          </cell>
          <cell r="G556">
            <v>1</v>
          </cell>
          <cell r="H556">
            <v>35</v>
          </cell>
          <cell r="I556">
            <v>0.94</v>
          </cell>
        </row>
        <row r="557">
          <cell r="A557" t="str">
            <v>N1L32</v>
          </cell>
          <cell r="B557" t="str">
            <v>km de conductor/fase aéreo urbano - Desnudo - Aluminio - calibre 6</v>
          </cell>
          <cell r="C557">
            <v>1612600</v>
          </cell>
          <cell r="D557"/>
          <cell r="E557">
            <v>12</v>
          </cell>
          <cell r="F557" t="str">
            <v>Redes de distribución</v>
          </cell>
          <cell r="G557">
            <v>1</v>
          </cell>
          <cell r="H557">
            <v>35</v>
          </cell>
          <cell r="I557">
            <v>0.94</v>
          </cell>
        </row>
        <row r="558">
          <cell r="A558" t="str">
            <v>N1L33</v>
          </cell>
          <cell r="B558" t="str">
            <v>km de conductor/fase aéreo urbano - Desnudo - Aluminio - calibre 4</v>
          </cell>
          <cell r="C558">
            <v>1784400</v>
          </cell>
          <cell r="D558"/>
          <cell r="E558">
            <v>12</v>
          </cell>
          <cell r="F558" t="str">
            <v>Redes de distribución</v>
          </cell>
          <cell r="G558">
            <v>1</v>
          </cell>
          <cell r="H558">
            <v>35</v>
          </cell>
          <cell r="I558">
            <v>0.94</v>
          </cell>
        </row>
        <row r="559">
          <cell r="A559" t="str">
            <v>N1L34</v>
          </cell>
          <cell r="B559" t="str">
            <v>km de conductor/fase aéreo urbano - Desnudo - Aluminio - calibre 2</v>
          </cell>
          <cell r="C559">
            <v>1956100</v>
          </cell>
          <cell r="D559"/>
          <cell r="E559">
            <v>12</v>
          </cell>
          <cell r="F559" t="str">
            <v>Redes de distribución</v>
          </cell>
          <cell r="G559">
            <v>1</v>
          </cell>
          <cell r="H559">
            <v>35</v>
          </cell>
          <cell r="I559">
            <v>0.94</v>
          </cell>
        </row>
        <row r="560">
          <cell r="A560" t="str">
            <v>N1L35</v>
          </cell>
          <cell r="B560" t="str">
            <v>km de conductor/fase aéreo urbano - Desnudo - Aluminio - calibre 1</v>
          </cell>
          <cell r="C560">
            <v>2127900</v>
          </cell>
          <cell r="D560"/>
          <cell r="E560">
            <v>12</v>
          </cell>
          <cell r="F560" t="str">
            <v>Redes de distribución</v>
          </cell>
          <cell r="G560">
            <v>1</v>
          </cell>
          <cell r="H560">
            <v>35</v>
          </cell>
          <cell r="I560">
            <v>0.94</v>
          </cell>
        </row>
        <row r="561">
          <cell r="A561" t="str">
            <v>N1L36</v>
          </cell>
          <cell r="B561" t="str">
            <v>km de conductor/fase aéreo urbano - Desnudo - Aluminio - calibre  1/0</v>
          </cell>
          <cell r="C561">
            <v>2299900</v>
          </cell>
          <cell r="D561"/>
          <cell r="E561">
            <v>12</v>
          </cell>
          <cell r="F561" t="str">
            <v>Redes de distribución</v>
          </cell>
          <cell r="G561">
            <v>1</v>
          </cell>
          <cell r="H561">
            <v>35</v>
          </cell>
          <cell r="I561">
            <v>0.94</v>
          </cell>
        </row>
        <row r="562">
          <cell r="A562" t="str">
            <v>N1L37</v>
          </cell>
          <cell r="B562" t="str">
            <v>km de conductor/fase aéreo urbano - Desnudo - Aluminio - calibre  2/0</v>
          </cell>
          <cell r="C562">
            <v>2471600</v>
          </cell>
          <cell r="D562"/>
          <cell r="E562">
            <v>12</v>
          </cell>
          <cell r="F562" t="str">
            <v>Redes de distribución</v>
          </cell>
          <cell r="G562">
            <v>1</v>
          </cell>
          <cell r="H562">
            <v>35</v>
          </cell>
          <cell r="I562">
            <v>0.94</v>
          </cell>
        </row>
        <row r="563">
          <cell r="A563" t="str">
            <v>N1L38</v>
          </cell>
          <cell r="B563" t="str">
            <v>km de conductor/fase aéreo urbano - Desnudo - Aluminio - calibre  3/0</v>
          </cell>
          <cell r="C563">
            <v>2643400</v>
          </cell>
          <cell r="D563"/>
          <cell r="E563">
            <v>12</v>
          </cell>
          <cell r="F563" t="str">
            <v>Redes de distribución</v>
          </cell>
          <cell r="G563">
            <v>1</v>
          </cell>
          <cell r="H563">
            <v>35</v>
          </cell>
          <cell r="I563">
            <v>0.94</v>
          </cell>
        </row>
        <row r="564">
          <cell r="A564" t="str">
            <v>N1L39</v>
          </cell>
          <cell r="B564" t="str">
            <v>km de conductor/fase aéreo urbano - Desnudo - Aluminio - calibre  4/0</v>
          </cell>
          <cell r="C564">
            <v>2815200</v>
          </cell>
          <cell r="D564"/>
          <cell r="E564">
            <v>12</v>
          </cell>
          <cell r="F564" t="str">
            <v>Redes de distribución</v>
          </cell>
          <cell r="G564">
            <v>1</v>
          </cell>
          <cell r="H564">
            <v>35</v>
          </cell>
          <cell r="I564">
            <v>0.94</v>
          </cell>
        </row>
        <row r="565">
          <cell r="A565" t="str">
            <v>N1L40</v>
          </cell>
          <cell r="B565" t="str">
            <v>km de conductor/fase aéreo urbano - Desnudo - Aluminio - calibre  6/0</v>
          </cell>
          <cell r="C565">
            <v>2986900</v>
          </cell>
          <cell r="D565"/>
          <cell r="E565">
            <v>12</v>
          </cell>
          <cell r="F565" t="str">
            <v>Redes de distribución</v>
          </cell>
          <cell r="G565">
            <v>1</v>
          </cell>
          <cell r="H565">
            <v>35</v>
          </cell>
          <cell r="I565">
            <v>0.94</v>
          </cell>
        </row>
        <row r="566">
          <cell r="A566" t="str">
            <v>N1L41</v>
          </cell>
          <cell r="B566" t="str">
            <v>km de conductor/fase aéreo urbano - Desnudo - Aluminio - calibre 180</v>
          </cell>
          <cell r="C566">
            <v>3158700</v>
          </cell>
          <cell r="D566"/>
          <cell r="E566">
            <v>12</v>
          </cell>
          <cell r="F566" t="str">
            <v>Redes de distribución</v>
          </cell>
          <cell r="G566">
            <v>1</v>
          </cell>
          <cell r="H566">
            <v>35</v>
          </cell>
          <cell r="I566">
            <v>0.94</v>
          </cell>
        </row>
        <row r="567">
          <cell r="A567" t="str">
            <v>N1L42</v>
          </cell>
          <cell r="B567" t="str">
            <v>km de conductor/fase aéreo urbano - Desnudo - Aluminio - calibre 336</v>
          </cell>
          <cell r="C567">
            <v>3330500</v>
          </cell>
          <cell r="D567"/>
          <cell r="E567">
            <v>12</v>
          </cell>
          <cell r="F567" t="str">
            <v>Redes de distribución</v>
          </cell>
          <cell r="G567">
            <v>1</v>
          </cell>
          <cell r="H567">
            <v>35</v>
          </cell>
          <cell r="I567">
            <v>0.94</v>
          </cell>
        </row>
        <row r="568">
          <cell r="A568" t="str">
            <v>N1L43</v>
          </cell>
          <cell r="B568" t="str">
            <v>km de conductor/fase aéreo urbano - Desnudo - Cobre - calibre &lt; 10</v>
          </cell>
          <cell r="C568">
            <v>1184200</v>
          </cell>
          <cell r="D568"/>
          <cell r="E568">
            <v>12</v>
          </cell>
          <cell r="F568" t="str">
            <v>Redes de distribución</v>
          </cell>
          <cell r="G568">
            <v>1</v>
          </cell>
          <cell r="H568">
            <v>35</v>
          </cell>
          <cell r="I568">
            <v>0.94</v>
          </cell>
        </row>
        <row r="569">
          <cell r="A569" t="str">
            <v>N1L44</v>
          </cell>
          <cell r="B569" t="str">
            <v>km de conductor/fase aéreo urbano - Desnudo - Cobre - calibre 8</v>
          </cell>
          <cell r="C569">
            <v>1806900</v>
          </cell>
          <cell r="D569"/>
          <cell r="E569">
            <v>12</v>
          </cell>
          <cell r="F569" t="str">
            <v>Redes de distribución</v>
          </cell>
          <cell r="G569">
            <v>1</v>
          </cell>
          <cell r="H569">
            <v>35</v>
          </cell>
          <cell r="I569">
            <v>0.94</v>
          </cell>
        </row>
        <row r="570">
          <cell r="A570" t="str">
            <v>N1L45</v>
          </cell>
          <cell r="B570" t="str">
            <v>km de conductor/fase aéreo urbano - Desnudo - Cobre - calibre 6</v>
          </cell>
          <cell r="C570">
            <v>4234100</v>
          </cell>
          <cell r="D570"/>
          <cell r="E570">
            <v>12</v>
          </cell>
          <cell r="F570" t="str">
            <v>Redes de distribución</v>
          </cell>
          <cell r="G570">
            <v>1</v>
          </cell>
          <cell r="H570">
            <v>35</v>
          </cell>
          <cell r="I570">
            <v>0.94</v>
          </cell>
        </row>
        <row r="571">
          <cell r="A571" t="str">
            <v>N1L46</v>
          </cell>
          <cell r="B571" t="str">
            <v>km de conductor/fase aéreo urbano - Desnudo - Cobre - calibre 4</v>
          </cell>
          <cell r="C571">
            <v>6661200</v>
          </cell>
          <cell r="D571"/>
          <cell r="E571">
            <v>12</v>
          </cell>
          <cell r="F571" t="str">
            <v>Redes de distribución</v>
          </cell>
          <cell r="G571">
            <v>1</v>
          </cell>
          <cell r="H571">
            <v>35</v>
          </cell>
          <cell r="I571">
            <v>0.94</v>
          </cell>
        </row>
        <row r="572">
          <cell r="A572" t="str">
            <v>N1L47</v>
          </cell>
          <cell r="B572" t="str">
            <v>km de conductor/fase aéreo urbano - Desnudo - Cobre - calibre 2</v>
          </cell>
          <cell r="C572">
            <v>9088400</v>
          </cell>
          <cell r="D572"/>
          <cell r="E572">
            <v>12</v>
          </cell>
          <cell r="F572" t="str">
            <v>Redes de distribución</v>
          </cell>
          <cell r="G572">
            <v>1</v>
          </cell>
          <cell r="H572">
            <v>35</v>
          </cell>
          <cell r="I572">
            <v>0.94</v>
          </cell>
        </row>
        <row r="573">
          <cell r="A573" t="str">
            <v>N1L48</v>
          </cell>
          <cell r="B573" t="str">
            <v>km de conductor/fase aéreo urbano - Desnudo - Cobre - calibre 1</v>
          </cell>
          <cell r="C573">
            <v>11515500</v>
          </cell>
          <cell r="D573"/>
          <cell r="E573">
            <v>12</v>
          </cell>
          <cell r="F573" t="str">
            <v>Redes de distribución</v>
          </cell>
          <cell r="G573">
            <v>1</v>
          </cell>
          <cell r="H573">
            <v>35</v>
          </cell>
          <cell r="I573">
            <v>0.94</v>
          </cell>
        </row>
        <row r="574">
          <cell r="A574" t="str">
            <v>N1L49</v>
          </cell>
          <cell r="B574" t="str">
            <v>km de conductor/fase aéreo urbano - Desnudo - Cobre - calibre  1/0</v>
          </cell>
          <cell r="C574">
            <v>13942800</v>
          </cell>
          <cell r="D574"/>
          <cell r="E574">
            <v>12</v>
          </cell>
          <cell r="F574" t="str">
            <v>Redes de distribución</v>
          </cell>
          <cell r="G574">
            <v>1</v>
          </cell>
          <cell r="H574">
            <v>35</v>
          </cell>
          <cell r="I574">
            <v>0.94</v>
          </cell>
        </row>
        <row r="575">
          <cell r="A575" t="str">
            <v>N1L50</v>
          </cell>
          <cell r="B575" t="str">
            <v>km de conductor/fase aéreo urbano - Desnudo - Cobre - calibre  2/0</v>
          </cell>
          <cell r="C575">
            <v>16370000</v>
          </cell>
          <cell r="D575"/>
          <cell r="E575">
            <v>12</v>
          </cell>
          <cell r="F575" t="str">
            <v>Redes de distribución</v>
          </cell>
          <cell r="G575">
            <v>1</v>
          </cell>
          <cell r="H575">
            <v>35</v>
          </cell>
          <cell r="I575">
            <v>0.94</v>
          </cell>
        </row>
        <row r="576">
          <cell r="A576" t="str">
            <v>N1L51</v>
          </cell>
          <cell r="B576" t="str">
            <v>km de conductor/fase aéreo urbano - Desnudo - Cobre - calibre  6/0</v>
          </cell>
          <cell r="C576">
            <v>18797100</v>
          </cell>
          <cell r="D576"/>
          <cell r="E576">
            <v>12</v>
          </cell>
          <cell r="F576" t="str">
            <v>Redes de distribución</v>
          </cell>
          <cell r="G576">
            <v>1</v>
          </cell>
          <cell r="H576">
            <v>35</v>
          </cell>
          <cell r="I576">
            <v>0.94</v>
          </cell>
        </row>
        <row r="577">
          <cell r="A577" t="str">
            <v>N1L52</v>
          </cell>
          <cell r="B577" t="str">
            <v>km de conductor/fase aéreo urbano - Desnudo - Cobre - calibre 750</v>
          </cell>
          <cell r="C577">
            <v>21224300</v>
          </cell>
          <cell r="D577"/>
          <cell r="E577">
            <v>12</v>
          </cell>
          <cell r="F577" t="str">
            <v>Redes de distribución</v>
          </cell>
          <cell r="G577">
            <v>1</v>
          </cell>
          <cell r="H577">
            <v>35</v>
          </cell>
          <cell r="I577">
            <v>0.94</v>
          </cell>
        </row>
        <row r="578">
          <cell r="A578" t="str">
            <v>N1L53</v>
          </cell>
          <cell r="B578" t="str">
            <v>km de conductor/fase aéreo urbano - Trenzado - Aluminio - calibre &lt; 6</v>
          </cell>
          <cell r="C578">
            <v>3336800</v>
          </cell>
          <cell r="D578"/>
          <cell r="E578">
            <v>12</v>
          </cell>
          <cell r="F578" t="str">
            <v>Redes de distribución</v>
          </cell>
          <cell r="G578">
            <v>1</v>
          </cell>
          <cell r="H578">
            <v>35</v>
          </cell>
          <cell r="I578">
            <v>0.94</v>
          </cell>
        </row>
        <row r="579">
          <cell r="A579" t="str">
            <v>N1L54</v>
          </cell>
          <cell r="B579" t="str">
            <v>km de conductor/fase aéreo urbano - Trenzado - Aluminio - calibre 4</v>
          </cell>
          <cell r="C579">
            <v>5762100</v>
          </cell>
          <cell r="D579"/>
          <cell r="E579">
            <v>12</v>
          </cell>
          <cell r="F579" t="str">
            <v>Redes de distribución</v>
          </cell>
          <cell r="G579">
            <v>1</v>
          </cell>
          <cell r="H579">
            <v>35</v>
          </cell>
          <cell r="I579">
            <v>0.94</v>
          </cell>
        </row>
        <row r="580">
          <cell r="A580" t="str">
            <v>N1L55</v>
          </cell>
          <cell r="B580" t="str">
            <v>km de conductor/fase aéreo urbano - Trenzado - Aluminio - calibre 2</v>
          </cell>
          <cell r="C580">
            <v>8187300</v>
          </cell>
          <cell r="D580"/>
          <cell r="E580">
            <v>12</v>
          </cell>
          <cell r="F580" t="str">
            <v>Redes de distribución</v>
          </cell>
          <cell r="G580">
            <v>1</v>
          </cell>
          <cell r="H580">
            <v>35</v>
          </cell>
          <cell r="I580">
            <v>0.94</v>
          </cell>
        </row>
        <row r="581">
          <cell r="A581" t="str">
            <v>N1L56</v>
          </cell>
          <cell r="B581" t="str">
            <v>km de conductor/fase aéreo urbano - Trenzado - Aluminio - calibre  1/0</v>
          </cell>
          <cell r="C581">
            <v>10612500</v>
          </cell>
          <cell r="D581"/>
          <cell r="E581">
            <v>12</v>
          </cell>
          <cell r="F581" t="str">
            <v>Redes de distribución</v>
          </cell>
          <cell r="G581">
            <v>1</v>
          </cell>
          <cell r="H581">
            <v>35</v>
          </cell>
          <cell r="I581">
            <v>0.94</v>
          </cell>
        </row>
        <row r="582">
          <cell r="A582" t="str">
            <v>N1L57</v>
          </cell>
          <cell r="B582" t="str">
            <v>km de conductor/fase aéreo urbano - Trenzado - Aluminio - calibre  2/0</v>
          </cell>
          <cell r="C582">
            <v>13037800</v>
          </cell>
          <cell r="D582"/>
          <cell r="E582">
            <v>12</v>
          </cell>
          <cell r="F582" t="str">
            <v>Redes de distribución</v>
          </cell>
          <cell r="G582">
            <v>1</v>
          </cell>
          <cell r="H582">
            <v>35</v>
          </cell>
          <cell r="I582">
            <v>0.94</v>
          </cell>
        </row>
        <row r="583">
          <cell r="A583" t="str">
            <v>N1L58</v>
          </cell>
          <cell r="B583" t="str">
            <v>km de conductor/fase aéreo urbano - Trenzado - Aluminio - calibre  4/0</v>
          </cell>
          <cell r="C583">
            <v>15463000</v>
          </cell>
          <cell r="D583"/>
          <cell r="E583">
            <v>12</v>
          </cell>
          <cell r="F583" t="str">
            <v>Redes de distribución</v>
          </cell>
          <cell r="G583">
            <v>1</v>
          </cell>
          <cell r="H583">
            <v>35</v>
          </cell>
          <cell r="I583">
            <v>0.94</v>
          </cell>
        </row>
        <row r="584">
          <cell r="A584" t="str">
            <v>N1L59</v>
          </cell>
          <cell r="B584" t="str">
            <v>km de conductor/fase aéreo urbano - Trenzado - Cobre - calibre 12</v>
          </cell>
          <cell r="C584">
            <v>3987100</v>
          </cell>
          <cell r="D584"/>
          <cell r="E584">
            <v>12</v>
          </cell>
          <cell r="F584" t="str">
            <v>Redes de distribución</v>
          </cell>
          <cell r="G584">
            <v>1</v>
          </cell>
          <cell r="H584">
            <v>35</v>
          </cell>
          <cell r="I584">
            <v>0.94</v>
          </cell>
        </row>
        <row r="585">
          <cell r="A585" t="str">
            <v>N1L60</v>
          </cell>
          <cell r="B585" t="str">
            <v>km de conductor/fase aéreo urbano - Trenzado - Cobre - calibre 10</v>
          </cell>
          <cell r="C585">
            <v>5626900</v>
          </cell>
          <cell r="D585"/>
          <cell r="E585">
            <v>12</v>
          </cell>
          <cell r="F585" t="str">
            <v>Redes de distribución</v>
          </cell>
          <cell r="G585">
            <v>1</v>
          </cell>
          <cell r="H585">
            <v>35</v>
          </cell>
          <cell r="I585">
            <v>0.94</v>
          </cell>
        </row>
        <row r="586">
          <cell r="A586" t="str">
            <v>N1L61</v>
          </cell>
          <cell r="B586" t="str">
            <v>km de conductor/fase aéreo urbano - Trenzado - Cobre - calibre 8</v>
          </cell>
          <cell r="C586">
            <v>8496500</v>
          </cell>
          <cell r="D586"/>
          <cell r="E586">
            <v>12</v>
          </cell>
          <cell r="F586" t="str">
            <v>Redes de distribución</v>
          </cell>
          <cell r="G586">
            <v>1</v>
          </cell>
          <cell r="H586">
            <v>35</v>
          </cell>
          <cell r="I586">
            <v>0.94</v>
          </cell>
        </row>
        <row r="587">
          <cell r="A587" t="str">
            <v>N1L62</v>
          </cell>
          <cell r="B587" t="str">
            <v>km de conductor/fase aéreo urbano - Trenzado - Cobre - calibre 6</v>
          </cell>
          <cell r="C587">
            <v>13471100</v>
          </cell>
          <cell r="D587"/>
          <cell r="E587">
            <v>12</v>
          </cell>
          <cell r="F587" t="str">
            <v>Redes de distribución</v>
          </cell>
          <cell r="G587">
            <v>1</v>
          </cell>
          <cell r="H587">
            <v>35</v>
          </cell>
          <cell r="I587">
            <v>0.94</v>
          </cell>
        </row>
        <row r="588">
          <cell r="A588" t="str">
            <v>N1L63</v>
          </cell>
          <cell r="B588" t="str">
            <v>km de conductor/fase aéreo urbano - Trenzado - Cobre - calibre 4</v>
          </cell>
          <cell r="C588">
            <v>23247100</v>
          </cell>
          <cell r="D588"/>
          <cell r="E588">
            <v>12</v>
          </cell>
          <cell r="F588" t="str">
            <v>Redes de distribución</v>
          </cell>
          <cell r="G588">
            <v>1</v>
          </cell>
          <cell r="H588">
            <v>35</v>
          </cell>
          <cell r="I588">
            <v>0.94</v>
          </cell>
        </row>
        <row r="589">
          <cell r="A589" t="str">
            <v>N1L64</v>
          </cell>
          <cell r="B589" t="str">
            <v>km de conductor/fase aéreo urbano - Trenzado - Cobre - calibre 2</v>
          </cell>
          <cell r="C589">
            <v>33023100</v>
          </cell>
          <cell r="D589"/>
          <cell r="E589">
            <v>12</v>
          </cell>
          <cell r="F589" t="str">
            <v>Redes de distribución</v>
          </cell>
          <cell r="G589">
            <v>1</v>
          </cell>
          <cell r="H589">
            <v>35</v>
          </cell>
          <cell r="I589">
            <v>0.94</v>
          </cell>
        </row>
        <row r="590">
          <cell r="A590" t="str">
            <v>N1L65</v>
          </cell>
          <cell r="B590" t="str">
            <v>km de conductor/fase aéreo urbano - Trenzado - Cobre - calibre  1/0</v>
          </cell>
          <cell r="C590">
            <v>42799100</v>
          </cell>
          <cell r="D590"/>
          <cell r="E590">
            <v>12</v>
          </cell>
          <cell r="F590" t="str">
            <v>Redes de distribución</v>
          </cell>
          <cell r="G590">
            <v>1</v>
          </cell>
          <cell r="H590">
            <v>35</v>
          </cell>
          <cell r="I590">
            <v>0.94</v>
          </cell>
        </row>
        <row r="591">
          <cell r="A591" t="str">
            <v>N1L66</v>
          </cell>
          <cell r="B591" t="str">
            <v>km de conductor/fase aéreo urbano - Trenzado - Cobre - calibre  2/0</v>
          </cell>
          <cell r="C591">
            <v>52575000</v>
          </cell>
          <cell r="D591"/>
          <cell r="E591">
            <v>12</v>
          </cell>
          <cell r="F591" t="str">
            <v>Redes de distribución</v>
          </cell>
          <cell r="G591">
            <v>1</v>
          </cell>
          <cell r="H591">
            <v>35</v>
          </cell>
          <cell r="I591">
            <v>0.94</v>
          </cell>
        </row>
        <row r="592">
          <cell r="A592" t="str">
            <v>N1L67</v>
          </cell>
          <cell r="B592" t="str">
            <v>km de conductor/fase aéreo rural - Aislado - Aluminio - calibre &lt; 6</v>
          </cell>
          <cell r="C592">
            <v>703500</v>
          </cell>
          <cell r="D592"/>
          <cell r="E592">
            <v>12</v>
          </cell>
          <cell r="F592" t="str">
            <v>Redes de distribución</v>
          </cell>
          <cell r="G592">
            <v>1</v>
          </cell>
          <cell r="H592">
            <v>35</v>
          </cell>
          <cell r="I592">
            <v>0.94</v>
          </cell>
        </row>
        <row r="593">
          <cell r="A593" t="str">
            <v>N1L68</v>
          </cell>
          <cell r="B593" t="str">
            <v>km de conductor/fase aéreo rural - Aislado - Aluminio - calibre 4</v>
          </cell>
          <cell r="C593">
            <v>1296000</v>
          </cell>
          <cell r="D593"/>
          <cell r="E593">
            <v>12</v>
          </cell>
          <cell r="F593" t="str">
            <v>Redes de distribución</v>
          </cell>
          <cell r="G593">
            <v>1</v>
          </cell>
          <cell r="H593">
            <v>35</v>
          </cell>
          <cell r="I593">
            <v>0.94</v>
          </cell>
        </row>
        <row r="594">
          <cell r="A594" t="str">
            <v>N1L69</v>
          </cell>
          <cell r="B594" t="str">
            <v>km de conductor/fase aéreo rural - Aislado - Aluminio - calibre 2</v>
          </cell>
          <cell r="C594">
            <v>1888400</v>
          </cell>
          <cell r="D594"/>
          <cell r="E594">
            <v>12</v>
          </cell>
          <cell r="F594" t="str">
            <v>Redes de distribución</v>
          </cell>
          <cell r="G594">
            <v>1</v>
          </cell>
          <cell r="H594">
            <v>35</v>
          </cell>
          <cell r="I594">
            <v>0.94</v>
          </cell>
        </row>
        <row r="595">
          <cell r="A595" t="str">
            <v>N1L70</v>
          </cell>
          <cell r="B595" t="str">
            <v>km de conductor/fase aéreo rural - Aislado - Aluminio - calibre 1</v>
          </cell>
          <cell r="C595">
            <v>2480900</v>
          </cell>
          <cell r="D595"/>
          <cell r="E595">
            <v>12</v>
          </cell>
          <cell r="F595" t="str">
            <v>Redes de distribución</v>
          </cell>
          <cell r="G595">
            <v>1</v>
          </cell>
          <cell r="H595">
            <v>35</v>
          </cell>
          <cell r="I595">
            <v>0.94</v>
          </cell>
        </row>
        <row r="596">
          <cell r="A596" t="str">
            <v>N1L71</v>
          </cell>
          <cell r="B596" t="str">
            <v>km de conductor/fase aéreo rural - Aislado - Aluminio - calibre  1/0</v>
          </cell>
          <cell r="C596">
            <v>3073800</v>
          </cell>
          <cell r="D596"/>
          <cell r="E596">
            <v>12</v>
          </cell>
          <cell r="F596" t="str">
            <v>Redes de distribución</v>
          </cell>
          <cell r="G596">
            <v>1</v>
          </cell>
          <cell r="H596">
            <v>35</v>
          </cell>
          <cell r="I596">
            <v>0.94</v>
          </cell>
        </row>
        <row r="597">
          <cell r="A597" t="str">
            <v>N1L72</v>
          </cell>
          <cell r="B597" t="str">
            <v>km de conductor/fase aéreo rural - Aislado - Aluminio - calibre  2/0</v>
          </cell>
          <cell r="C597">
            <v>3666300</v>
          </cell>
          <cell r="D597"/>
          <cell r="E597">
            <v>12</v>
          </cell>
          <cell r="F597" t="str">
            <v>Redes de distribución</v>
          </cell>
          <cell r="G597">
            <v>1</v>
          </cell>
          <cell r="H597">
            <v>35</v>
          </cell>
          <cell r="I597">
            <v>0.94</v>
          </cell>
        </row>
        <row r="598">
          <cell r="A598" t="str">
            <v>N1L73</v>
          </cell>
          <cell r="B598" t="str">
            <v>km de conductor/fase aéreo rural - Aislado - Aluminio - calibre  3/0</v>
          </cell>
          <cell r="C598">
            <v>4258700</v>
          </cell>
          <cell r="D598"/>
          <cell r="E598">
            <v>12</v>
          </cell>
          <cell r="F598" t="str">
            <v>Redes de distribución</v>
          </cell>
          <cell r="G598">
            <v>1</v>
          </cell>
          <cell r="H598">
            <v>35</v>
          </cell>
          <cell r="I598">
            <v>0.94</v>
          </cell>
        </row>
        <row r="599">
          <cell r="A599" t="str">
            <v>N1L74</v>
          </cell>
          <cell r="B599" t="str">
            <v>km de conductor/fase aéreo rural - Aislado - Aluminio - calibre  4/0</v>
          </cell>
          <cell r="C599">
            <v>4851200</v>
          </cell>
          <cell r="D599"/>
          <cell r="E599">
            <v>12</v>
          </cell>
          <cell r="F599" t="str">
            <v>Redes de distribución</v>
          </cell>
          <cell r="G599">
            <v>1</v>
          </cell>
          <cell r="H599">
            <v>35</v>
          </cell>
          <cell r="I599">
            <v>0.94</v>
          </cell>
        </row>
        <row r="600">
          <cell r="A600" t="str">
            <v>N1L75</v>
          </cell>
          <cell r="B600" t="str">
            <v>km de conductor/fase aéreo rural - Aislado - Aluminio - calibre 250</v>
          </cell>
          <cell r="C600">
            <v>5443700</v>
          </cell>
          <cell r="D600"/>
          <cell r="E600">
            <v>12</v>
          </cell>
          <cell r="F600" t="str">
            <v>Redes de distribución</v>
          </cell>
          <cell r="G600">
            <v>1</v>
          </cell>
          <cell r="H600">
            <v>35</v>
          </cell>
          <cell r="I600">
            <v>0.94</v>
          </cell>
        </row>
        <row r="601">
          <cell r="A601" t="str">
            <v>N1L76</v>
          </cell>
          <cell r="B601" t="str">
            <v>km de conductor/fase aéreo rural - Aislado - Aluminio - calibre  6/0</v>
          </cell>
          <cell r="C601">
            <v>6036100</v>
          </cell>
          <cell r="D601"/>
          <cell r="E601">
            <v>12</v>
          </cell>
          <cell r="F601" t="str">
            <v>Redes de distribución</v>
          </cell>
          <cell r="G601">
            <v>1</v>
          </cell>
          <cell r="H601">
            <v>35</v>
          </cell>
          <cell r="I601">
            <v>0.94</v>
          </cell>
        </row>
        <row r="602">
          <cell r="A602" t="str">
            <v>N1L77</v>
          </cell>
          <cell r="B602" t="str">
            <v>km de conductor/fase aéreo rural - Aislado - Aluminio - calibre 350</v>
          </cell>
          <cell r="C602">
            <v>6628600</v>
          </cell>
          <cell r="D602"/>
          <cell r="E602">
            <v>12</v>
          </cell>
          <cell r="F602" t="str">
            <v>Redes de distribución</v>
          </cell>
          <cell r="G602">
            <v>1</v>
          </cell>
          <cell r="H602">
            <v>35</v>
          </cell>
          <cell r="I602">
            <v>0.94</v>
          </cell>
        </row>
        <row r="603">
          <cell r="A603" t="str">
            <v>N1L78</v>
          </cell>
          <cell r="B603" t="str">
            <v>km de conductor/fase aéreo rural - Aislado - Cobre - calibre 12</v>
          </cell>
          <cell r="C603">
            <v>1150100</v>
          </cell>
          <cell r="D603"/>
          <cell r="E603">
            <v>12</v>
          </cell>
          <cell r="F603" t="str">
            <v>Redes de distribución</v>
          </cell>
          <cell r="G603">
            <v>1</v>
          </cell>
          <cell r="H603">
            <v>35</v>
          </cell>
          <cell r="I603">
            <v>0.94</v>
          </cell>
        </row>
        <row r="604">
          <cell r="A604" t="str">
            <v>N1L79</v>
          </cell>
          <cell r="B604" t="str">
            <v>km de conductor/fase aéreo rural - Aislado - Cobre - calibre 10</v>
          </cell>
          <cell r="C604">
            <v>1759200</v>
          </cell>
          <cell r="D604"/>
          <cell r="E604">
            <v>12</v>
          </cell>
          <cell r="F604" t="str">
            <v>Redes de distribución</v>
          </cell>
          <cell r="G604">
            <v>1</v>
          </cell>
          <cell r="H604">
            <v>35</v>
          </cell>
          <cell r="I604">
            <v>0.94</v>
          </cell>
        </row>
        <row r="605">
          <cell r="A605" t="str">
            <v>N1L80</v>
          </cell>
          <cell r="B605" t="str">
            <v>km de conductor/fase aéreo rural - Aislado - Cobre - calibre 8</v>
          </cell>
          <cell r="C605">
            <v>3181500</v>
          </cell>
          <cell r="D605"/>
          <cell r="E605">
            <v>12</v>
          </cell>
          <cell r="F605" t="str">
            <v>Redes de distribución</v>
          </cell>
          <cell r="G605">
            <v>1</v>
          </cell>
          <cell r="H605">
            <v>35</v>
          </cell>
          <cell r="I605">
            <v>0.94</v>
          </cell>
        </row>
        <row r="606">
          <cell r="A606" t="str">
            <v>N1L81</v>
          </cell>
          <cell r="B606" t="str">
            <v>km de conductor/fase aéreo rural - Aislado - Cobre - calibre 6</v>
          </cell>
          <cell r="C606">
            <v>5946800</v>
          </cell>
          <cell r="D606"/>
          <cell r="E606">
            <v>12</v>
          </cell>
          <cell r="F606" t="str">
            <v>Redes de distribución</v>
          </cell>
          <cell r="G606">
            <v>1</v>
          </cell>
          <cell r="H606">
            <v>35</v>
          </cell>
          <cell r="I606">
            <v>0.94</v>
          </cell>
        </row>
        <row r="607">
          <cell r="A607" t="str">
            <v>N1L82</v>
          </cell>
          <cell r="B607" t="str">
            <v>km de conductor/fase aéreo rural - Aislado - Cobre - calibre 4</v>
          </cell>
          <cell r="C607">
            <v>8712200</v>
          </cell>
          <cell r="D607"/>
          <cell r="E607">
            <v>12</v>
          </cell>
          <cell r="F607" t="str">
            <v>Redes de distribución</v>
          </cell>
          <cell r="G607">
            <v>1</v>
          </cell>
          <cell r="H607">
            <v>35</v>
          </cell>
          <cell r="I607">
            <v>0.94</v>
          </cell>
        </row>
        <row r="608">
          <cell r="A608" t="str">
            <v>N1L83</v>
          </cell>
          <cell r="B608" t="str">
            <v>km de conductor/fase aéreo rural - Aislado - Cobre - calibre 2</v>
          </cell>
          <cell r="C608">
            <v>11477500</v>
          </cell>
          <cell r="D608"/>
          <cell r="E608">
            <v>12</v>
          </cell>
          <cell r="F608" t="str">
            <v>Redes de distribución</v>
          </cell>
          <cell r="G608">
            <v>1</v>
          </cell>
          <cell r="H608">
            <v>35</v>
          </cell>
          <cell r="I608">
            <v>0.94</v>
          </cell>
        </row>
        <row r="609">
          <cell r="A609" t="str">
            <v>N1L84</v>
          </cell>
          <cell r="B609" t="str">
            <v>km de conductor/fase aéreo rural - Aislado - Cobre - calibre 1</v>
          </cell>
          <cell r="C609">
            <v>14242900</v>
          </cell>
          <cell r="D609"/>
          <cell r="E609">
            <v>12</v>
          </cell>
          <cell r="F609" t="str">
            <v>Redes de distribución</v>
          </cell>
          <cell r="G609">
            <v>1</v>
          </cell>
          <cell r="H609">
            <v>35</v>
          </cell>
          <cell r="I609">
            <v>0.94</v>
          </cell>
        </row>
        <row r="610">
          <cell r="A610" t="str">
            <v>N1L85</v>
          </cell>
          <cell r="B610" t="str">
            <v>km de conductor/fase aéreo rural - Aislado - Cobre - calibre  1/0</v>
          </cell>
          <cell r="C610">
            <v>17008600</v>
          </cell>
          <cell r="D610"/>
          <cell r="E610">
            <v>12</v>
          </cell>
          <cell r="F610" t="str">
            <v>Redes de distribución</v>
          </cell>
          <cell r="G610">
            <v>1</v>
          </cell>
          <cell r="H610">
            <v>35</v>
          </cell>
          <cell r="I610">
            <v>0.94</v>
          </cell>
        </row>
        <row r="611">
          <cell r="A611" t="str">
            <v>N1L86</v>
          </cell>
          <cell r="B611" t="str">
            <v>km de conductor/fase aéreo rural - Aislado - Cobre - calibre  2/0</v>
          </cell>
          <cell r="C611">
            <v>19774000</v>
          </cell>
          <cell r="D611"/>
          <cell r="E611">
            <v>12</v>
          </cell>
          <cell r="F611" t="str">
            <v>Redes de distribución</v>
          </cell>
          <cell r="G611">
            <v>1</v>
          </cell>
          <cell r="H611">
            <v>35</v>
          </cell>
          <cell r="I611">
            <v>0.94</v>
          </cell>
        </row>
        <row r="612">
          <cell r="A612" t="str">
            <v>N1L87</v>
          </cell>
          <cell r="B612" t="str">
            <v>km de conductor/fase aéreo rural - Aislado - Cobre - calibre  3/0</v>
          </cell>
          <cell r="C612">
            <v>22539300</v>
          </cell>
          <cell r="D612"/>
          <cell r="E612">
            <v>12</v>
          </cell>
          <cell r="F612" t="str">
            <v>Redes de distribución</v>
          </cell>
          <cell r="G612">
            <v>1</v>
          </cell>
          <cell r="H612">
            <v>35</v>
          </cell>
          <cell r="I612">
            <v>0.94</v>
          </cell>
        </row>
        <row r="613">
          <cell r="A613" t="str">
            <v>N1L88</v>
          </cell>
          <cell r="B613" t="str">
            <v>km de conductor/fase aéreo rural - Aislado - Cobre - calibre  4/0</v>
          </cell>
          <cell r="C613">
            <v>25304700</v>
          </cell>
          <cell r="D613"/>
          <cell r="E613">
            <v>12</v>
          </cell>
          <cell r="F613" t="str">
            <v>Redes de distribución</v>
          </cell>
          <cell r="G613">
            <v>1</v>
          </cell>
          <cell r="H613">
            <v>35</v>
          </cell>
          <cell r="I613">
            <v>0.94</v>
          </cell>
        </row>
        <row r="614">
          <cell r="A614" t="str">
            <v>N1L89</v>
          </cell>
          <cell r="B614" t="str">
            <v>km de conductor/fase aéreo rural - Aislado - Cobre - calibre 250</v>
          </cell>
          <cell r="C614">
            <v>28070000</v>
          </cell>
          <cell r="D614"/>
          <cell r="E614">
            <v>12</v>
          </cell>
          <cell r="F614" t="str">
            <v>Redes de distribución</v>
          </cell>
          <cell r="G614">
            <v>1</v>
          </cell>
          <cell r="H614">
            <v>35</v>
          </cell>
          <cell r="I614">
            <v>0.94</v>
          </cell>
        </row>
        <row r="615">
          <cell r="A615" t="str">
            <v>N1L90</v>
          </cell>
          <cell r="B615" t="str">
            <v>km de conductor/fase aéreo rural - Aislado - Cobre - calibre  6/0</v>
          </cell>
          <cell r="C615">
            <v>30835300</v>
          </cell>
          <cell r="D615"/>
          <cell r="E615">
            <v>12</v>
          </cell>
          <cell r="F615" t="str">
            <v>Redes de distribución</v>
          </cell>
          <cell r="G615">
            <v>1</v>
          </cell>
          <cell r="H615">
            <v>35</v>
          </cell>
          <cell r="I615">
            <v>0.94</v>
          </cell>
        </row>
        <row r="616">
          <cell r="A616" t="str">
            <v>N1L91</v>
          </cell>
          <cell r="B616" t="str">
            <v>km de conductor/fase aéreo rural - Aislado - Cobre - calibre 350</v>
          </cell>
          <cell r="C616">
            <v>33600700</v>
          </cell>
          <cell r="D616"/>
          <cell r="E616">
            <v>12</v>
          </cell>
          <cell r="F616" t="str">
            <v>Redes de distribución</v>
          </cell>
          <cell r="G616">
            <v>1</v>
          </cell>
          <cell r="H616">
            <v>35</v>
          </cell>
          <cell r="I616">
            <v>0.94</v>
          </cell>
        </row>
        <row r="617">
          <cell r="A617" t="str">
            <v>N1L92</v>
          </cell>
          <cell r="B617" t="str">
            <v>km de conductor/fase aéreo rural - Aislado - Cobre - calibre 400</v>
          </cell>
          <cell r="C617">
            <v>36366000</v>
          </cell>
          <cell r="D617"/>
          <cell r="E617">
            <v>12</v>
          </cell>
          <cell r="F617" t="str">
            <v>Redes de distribución</v>
          </cell>
          <cell r="G617">
            <v>1</v>
          </cell>
          <cell r="H617">
            <v>35</v>
          </cell>
          <cell r="I617">
            <v>0.94</v>
          </cell>
        </row>
        <row r="618">
          <cell r="A618" t="str">
            <v>N1L93</v>
          </cell>
          <cell r="B618" t="str">
            <v>km de conductor/fase aéreo rural - Aislado - Cobre - calibre 500</v>
          </cell>
          <cell r="C618">
            <v>39131400</v>
          </cell>
          <cell r="D618"/>
          <cell r="E618">
            <v>12</v>
          </cell>
          <cell r="F618" t="str">
            <v>Redes de distribución</v>
          </cell>
          <cell r="G618">
            <v>1</v>
          </cell>
          <cell r="H618">
            <v>35</v>
          </cell>
          <cell r="I618">
            <v>0.94</v>
          </cell>
        </row>
        <row r="619">
          <cell r="A619" t="str">
            <v>N1L94</v>
          </cell>
          <cell r="B619" t="str">
            <v>km de conductor/fase aéreo rural - Desnudo - Aluminio - calibre 14</v>
          </cell>
          <cell r="C619">
            <v>926600</v>
          </cell>
          <cell r="D619"/>
          <cell r="E619">
            <v>12</v>
          </cell>
          <cell r="F619" t="str">
            <v>Redes de distribución</v>
          </cell>
          <cell r="G619">
            <v>1</v>
          </cell>
          <cell r="H619">
            <v>35</v>
          </cell>
          <cell r="I619">
            <v>0.94</v>
          </cell>
        </row>
        <row r="620">
          <cell r="A620" t="str">
            <v>N1L95</v>
          </cell>
          <cell r="B620" t="str">
            <v>km de conductor/fase aéreo rural - Desnudo - Aluminio - calibre 12</v>
          </cell>
          <cell r="C620">
            <v>1098400</v>
          </cell>
          <cell r="D620"/>
          <cell r="E620">
            <v>12</v>
          </cell>
          <cell r="F620" t="str">
            <v>Redes de distribución</v>
          </cell>
          <cell r="G620">
            <v>1</v>
          </cell>
          <cell r="H620">
            <v>35</v>
          </cell>
          <cell r="I620">
            <v>0.94</v>
          </cell>
        </row>
        <row r="621">
          <cell r="A621" t="str">
            <v>N1L96</v>
          </cell>
          <cell r="B621" t="str">
            <v>km de conductor/fase aéreo rural - Desnudo - Aluminio - calibre 10</v>
          </cell>
          <cell r="C621">
            <v>1270200</v>
          </cell>
          <cell r="D621"/>
          <cell r="E621">
            <v>12</v>
          </cell>
          <cell r="F621" t="str">
            <v>Redes de distribución</v>
          </cell>
          <cell r="G621">
            <v>1</v>
          </cell>
          <cell r="H621">
            <v>35</v>
          </cell>
          <cell r="I621">
            <v>0.94</v>
          </cell>
        </row>
        <row r="622">
          <cell r="A622" t="str">
            <v>N1L97</v>
          </cell>
          <cell r="B622" t="str">
            <v>km de conductor/fase aéreo rural - Desnudo - Aluminio - calibre 8</v>
          </cell>
          <cell r="C622">
            <v>1441900</v>
          </cell>
          <cell r="D622"/>
          <cell r="E622">
            <v>12</v>
          </cell>
          <cell r="F622" t="str">
            <v>Redes de distribución</v>
          </cell>
          <cell r="G622">
            <v>1</v>
          </cell>
          <cell r="H622">
            <v>35</v>
          </cell>
          <cell r="I622">
            <v>0.94</v>
          </cell>
        </row>
        <row r="623">
          <cell r="A623" t="str">
            <v>N1L98</v>
          </cell>
          <cell r="B623" t="str">
            <v>km de conductor/fase aéreo rural - Desnudo - Aluminio - calibre 6</v>
          </cell>
          <cell r="C623">
            <v>1613700</v>
          </cell>
          <cell r="D623"/>
          <cell r="E623">
            <v>12</v>
          </cell>
          <cell r="F623" t="str">
            <v>Redes de distribución</v>
          </cell>
          <cell r="G623">
            <v>1</v>
          </cell>
          <cell r="H623">
            <v>35</v>
          </cell>
          <cell r="I623">
            <v>0.94</v>
          </cell>
        </row>
        <row r="624">
          <cell r="A624" t="str">
            <v>N1L99</v>
          </cell>
          <cell r="B624" t="str">
            <v>km de conductor/fase aéreo rural - Desnudo - Aluminio - calibre 4</v>
          </cell>
          <cell r="C624">
            <v>1785500</v>
          </cell>
          <cell r="D624"/>
          <cell r="E624">
            <v>12</v>
          </cell>
          <cell r="F624" t="str">
            <v>Redes de distribución</v>
          </cell>
          <cell r="G624">
            <v>1</v>
          </cell>
          <cell r="H624">
            <v>35</v>
          </cell>
          <cell r="I624">
            <v>0.94</v>
          </cell>
        </row>
        <row r="625">
          <cell r="A625" t="str">
            <v>N1L100</v>
          </cell>
          <cell r="B625" t="str">
            <v>km de conductor/fase aéreo rural - Desnudo - Aluminio - calibre 2</v>
          </cell>
          <cell r="C625">
            <v>1957200</v>
          </cell>
          <cell r="D625"/>
          <cell r="E625">
            <v>12</v>
          </cell>
          <cell r="F625" t="str">
            <v>Redes de distribución</v>
          </cell>
          <cell r="G625">
            <v>1</v>
          </cell>
          <cell r="H625">
            <v>35</v>
          </cell>
          <cell r="I625">
            <v>0.94</v>
          </cell>
        </row>
        <row r="626">
          <cell r="A626" t="str">
            <v>N1L101</v>
          </cell>
          <cell r="B626" t="str">
            <v>km de conductor/fase aéreo rural - Desnudo - Aluminio - calibre 1</v>
          </cell>
          <cell r="C626">
            <v>2129000</v>
          </cell>
          <cell r="D626"/>
          <cell r="E626">
            <v>12</v>
          </cell>
          <cell r="F626" t="str">
            <v>Redes de distribución</v>
          </cell>
          <cell r="G626">
            <v>1</v>
          </cell>
          <cell r="H626">
            <v>35</v>
          </cell>
          <cell r="I626">
            <v>0.94</v>
          </cell>
        </row>
        <row r="627">
          <cell r="A627" t="str">
            <v>N1L102</v>
          </cell>
          <cell r="B627" t="str">
            <v>km de conductor/fase aéreo rural - Desnudo - Aluminio - calibre  1/0</v>
          </cell>
          <cell r="C627">
            <v>2301200</v>
          </cell>
          <cell r="D627"/>
          <cell r="E627">
            <v>12</v>
          </cell>
          <cell r="F627" t="str">
            <v>Redes de distribución</v>
          </cell>
          <cell r="G627">
            <v>1</v>
          </cell>
          <cell r="H627">
            <v>35</v>
          </cell>
          <cell r="I627">
            <v>0.94</v>
          </cell>
        </row>
        <row r="628">
          <cell r="A628" t="str">
            <v>N1L103</v>
          </cell>
          <cell r="B628" t="str">
            <v>km de conductor/fase aéreo rural - Desnudo - Aluminio - calibre  2/0</v>
          </cell>
          <cell r="C628">
            <v>2473000</v>
          </cell>
          <cell r="D628"/>
          <cell r="E628">
            <v>12</v>
          </cell>
          <cell r="F628" t="str">
            <v>Redes de distribución</v>
          </cell>
          <cell r="G628">
            <v>1</v>
          </cell>
          <cell r="H628">
            <v>35</v>
          </cell>
          <cell r="I628">
            <v>0.94</v>
          </cell>
        </row>
        <row r="629">
          <cell r="A629" t="str">
            <v>N1L104</v>
          </cell>
          <cell r="B629" t="str">
            <v>km de conductor/fase aéreo rural - Desnudo - Aluminio - calibre  3/0</v>
          </cell>
          <cell r="C629">
            <v>2644800</v>
          </cell>
          <cell r="D629"/>
          <cell r="E629">
            <v>12</v>
          </cell>
          <cell r="F629" t="str">
            <v>Redes de distribución</v>
          </cell>
          <cell r="G629">
            <v>1</v>
          </cell>
          <cell r="H629">
            <v>35</v>
          </cell>
          <cell r="I629">
            <v>0.94</v>
          </cell>
        </row>
        <row r="630">
          <cell r="A630" t="str">
            <v>N1L105</v>
          </cell>
          <cell r="B630" t="str">
            <v>km de conductor/fase aéreo rural - Desnudo - Aluminio - calibre  4/0</v>
          </cell>
          <cell r="C630">
            <v>2816500</v>
          </cell>
          <cell r="D630"/>
          <cell r="E630">
            <v>12</v>
          </cell>
          <cell r="F630" t="str">
            <v>Redes de distribución</v>
          </cell>
          <cell r="G630">
            <v>1</v>
          </cell>
          <cell r="H630">
            <v>35</v>
          </cell>
          <cell r="I630">
            <v>0.94</v>
          </cell>
        </row>
        <row r="631">
          <cell r="A631" t="str">
            <v>N1L106</v>
          </cell>
          <cell r="B631" t="str">
            <v>km de conductor/fase aéreo rural - Desnudo - Aluminio - calibre  6/0</v>
          </cell>
          <cell r="C631">
            <v>2988300</v>
          </cell>
          <cell r="D631"/>
          <cell r="E631">
            <v>12</v>
          </cell>
          <cell r="F631" t="str">
            <v>Redes de distribución</v>
          </cell>
          <cell r="G631">
            <v>1</v>
          </cell>
          <cell r="H631">
            <v>35</v>
          </cell>
          <cell r="I631">
            <v>0.94</v>
          </cell>
        </row>
        <row r="632">
          <cell r="A632" t="str">
            <v>N1L107</v>
          </cell>
          <cell r="B632" t="str">
            <v>km de conductor/fase aéreo rural - Desnudo - Aluminio - calibre 180</v>
          </cell>
          <cell r="C632">
            <v>3160100</v>
          </cell>
          <cell r="D632"/>
          <cell r="E632">
            <v>12</v>
          </cell>
          <cell r="F632" t="str">
            <v>Redes de distribución</v>
          </cell>
          <cell r="G632">
            <v>1</v>
          </cell>
          <cell r="H632">
            <v>35</v>
          </cell>
          <cell r="I632">
            <v>0.94</v>
          </cell>
        </row>
        <row r="633">
          <cell r="A633" t="str">
            <v>N1L108</v>
          </cell>
          <cell r="B633" t="str">
            <v>km de conductor/fase aéreo rural - Desnudo - Aluminio - calibre 336</v>
          </cell>
          <cell r="C633">
            <v>3331800</v>
          </cell>
          <cell r="D633"/>
          <cell r="E633">
            <v>12</v>
          </cell>
          <cell r="F633" t="str">
            <v>Redes de distribución</v>
          </cell>
          <cell r="G633">
            <v>1</v>
          </cell>
          <cell r="H633">
            <v>35</v>
          </cell>
          <cell r="I633">
            <v>0.94</v>
          </cell>
        </row>
        <row r="634">
          <cell r="A634" t="str">
            <v>N1L109</v>
          </cell>
          <cell r="B634" t="str">
            <v>km de conductor/fase aéreo rural - Desnudo - Cobre - calibre &lt; 10</v>
          </cell>
          <cell r="C634">
            <v>1185300</v>
          </cell>
          <cell r="D634"/>
          <cell r="E634">
            <v>12</v>
          </cell>
          <cell r="F634" t="str">
            <v>Redes de distribución</v>
          </cell>
          <cell r="G634">
            <v>1</v>
          </cell>
          <cell r="H634">
            <v>35</v>
          </cell>
          <cell r="I634">
            <v>0.94</v>
          </cell>
        </row>
        <row r="635">
          <cell r="A635" t="str">
            <v>N1L110</v>
          </cell>
          <cell r="B635" t="str">
            <v>km de conductor/fase aéreo rural - Desnudo - Cobre - calibre 8</v>
          </cell>
          <cell r="C635">
            <v>1808000</v>
          </cell>
          <cell r="D635"/>
          <cell r="E635">
            <v>12</v>
          </cell>
          <cell r="F635" t="str">
            <v>Redes de distribución</v>
          </cell>
          <cell r="G635">
            <v>1</v>
          </cell>
          <cell r="H635">
            <v>35</v>
          </cell>
          <cell r="I635">
            <v>0.94</v>
          </cell>
        </row>
        <row r="636">
          <cell r="A636" t="str">
            <v>N1L111</v>
          </cell>
          <cell r="B636" t="str">
            <v>km de conductor/fase aéreo rural - Desnudo - Cobre - calibre 6</v>
          </cell>
          <cell r="C636">
            <v>4235200</v>
          </cell>
          <cell r="D636"/>
          <cell r="E636">
            <v>12</v>
          </cell>
          <cell r="F636" t="str">
            <v>Redes de distribución</v>
          </cell>
          <cell r="G636">
            <v>1</v>
          </cell>
          <cell r="H636">
            <v>35</v>
          </cell>
          <cell r="I636">
            <v>0.94</v>
          </cell>
        </row>
        <row r="637">
          <cell r="A637" t="str">
            <v>N1L112</v>
          </cell>
          <cell r="B637" t="str">
            <v>km de conductor/fase aéreo rural - Desnudo - Cobre - calibre 4</v>
          </cell>
          <cell r="C637">
            <v>6662300</v>
          </cell>
          <cell r="D637"/>
          <cell r="E637">
            <v>12</v>
          </cell>
          <cell r="F637" t="str">
            <v>Redes de distribución</v>
          </cell>
          <cell r="G637">
            <v>1</v>
          </cell>
          <cell r="H637">
            <v>35</v>
          </cell>
          <cell r="I637">
            <v>0.94</v>
          </cell>
        </row>
        <row r="638">
          <cell r="A638" t="str">
            <v>N1L113</v>
          </cell>
          <cell r="B638" t="str">
            <v>km de conductor/fase aéreo rural - Desnudo - Cobre - calibre 2</v>
          </cell>
          <cell r="C638">
            <v>9089500</v>
          </cell>
          <cell r="D638"/>
          <cell r="E638">
            <v>12</v>
          </cell>
          <cell r="F638" t="str">
            <v>Redes de distribución</v>
          </cell>
          <cell r="G638">
            <v>1</v>
          </cell>
          <cell r="H638">
            <v>35</v>
          </cell>
          <cell r="I638">
            <v>0.94</v>
          </cell>
        </row>
        <row r="639">
          <cell r="A639" t="str">
            <v>N1L114</v>
          </cell>
          <cell r="B639" t="str">
            <v>km de conductor/fase aéreo rural - Desnudo - Cobre - calibre 1</v>
          </cell>
          <cell r="C639">
            <v>11516600</v>
          </cell>
          <cell r="D639"/>
          <cell r="E639">
            <v>12</v>
          </cell>
          <cell r="F639" t="str">
            <v>Redes de distribución</v>
          </cell>
          <cell r="G639">
            <v>1</v>
          </cell>
          <cell r="H639">
            <v>35</v>
          </cell>
          <cell r="I639">
            <v>0.94</v>
          </cell>
        </row>
        <row r="640">
          <cell r="A640" t="str">
            <v>N1L115</v>
          </cell>
          <cell r="B640" t="str">
            <v>km de conductor/fase aéreo rural - Desnudo - Cobre - calibre  1/0</v>
          </cell>
          <cell r="C640">
            <v>13944200</v>
          </cell>
          <cell r="D640"/>
          <cell r="E640">
            <v>12</v>
          </cell>
          <cell r="F640" t="str">
            <v>Redes de distribución</v>
          </cell>
          <cell r="G640">
            <v>1</v>
          </cell>
          <cell r="H640">
            <v>35</v>
          </cell>
          <cell r="I640">
            <v>0.94</v>
          </cell>
        </row>
        <row r="641">
          <cell r="A641" t="str">
            <v>N1L116</v>
          </cell>
          <cell r="B641" t="str">
            <v>km de conductor/fase aéreo rural - Desnudo - Cobre - calibre  2/0</v>
          </cell>
          <cell r="C641">
            <v>16371300</v>
          </cell>
          <cell r="D641"/>
          <cell r="E641">
            <v>12</v>
          </cell>
          <cell r="F641" t="str">
            <v>Redes de distribución</v>
          </cell>
          <cell r="G641">
            <v>1</v>
          </cell>
          <cell r="H641">
            <v>35</v>
          </cell>
          <cell r="I641">
            <v>0.94</v>
          </cell>
        </row>
        <row r="642">
          <cell r="A642" t="str">
            <v>N1L117</v>
          </cell>
          <cell r="B642" t="str">
            <v>km de conductor/fase aéreo rural - Desnudo - Cobre - calibre  6/0</v>
          </cell>
          <cell r="C642">
            <v>18798500</v>
          </cell>
          <cell r="D642"/>
          <cell r="E642">
            <v>12</v>
          </cell>
          <cell r="F642" t="str">
            <v>Redes de distribución</v>
          </cell>
          <cell r="G642">
            <v>1</v>
          </cell>
          <cell r="H642">
            <v>35</v>
          </cell>
          <cell r="I642">
            <v>0.94</v>
          </cell>
        </row>
        <row r="643">
          <cell r="A643" t="str">
            <v>N1L118</v>
          </cell>
          <cell r="B643" t="str">
            <v>km de conductor/fase aéreo rural - Desnudo - Cobre - calibre 750</v>
          </cell>
          <cell r="C643">
            <v>21225700</v>
          </cell>
          <cell r="D643"/>
          <cell r="E643">
            <v>12</v>
          </cell>
          <cell r="F643" t="str">
            <v>Redes de distribución</v>
          </cell>
          <cell r="G643">
            <v>1</v>
          </cell>
          <cell r="H643">
            <v>35</v>
          </cell>
          <cell r="I643">
            <v>0.94</v>
          </cell>
        </row>
        <row r="644">
          <cell r="A644" t="str">
            <v>N1L119</v>
          </cell>
          <cell r="B644" t="str">
            <v>km de conductor/fase aéreo rural - Trenzado - Aluminio - calibre &lt; 6</v>
          </cell>
          <cell r="C644">
            <v>3338500</v>
          </cell>
          <cell r="D644"/>
          <cell r="E644">
            <v>12</v>
          </cell>
          <cell r="F644" t="str">
            <v>Redes de distribución</v>
          </cell>
          <cell r="G644">
            <v>1</v>
          </cell>
          <cell r="H644">
            <v>35</v>
          </cell>
          <cell r="I644">
            <v>0.94</v>
          </cell>
        </row>
        <row r="645">
          <cell r="A645" t="str">
            <v>N1L120</v>
          </cell>
          <cell r="B645" t="str">
            <v>km de conductor/fase aéreo rural - Trenzado - Aluminio - calibre 4</v>
          </cell>
          <cell r="C645">
            <v>5763800</v>
          </cell>
          <cell r="D645"/>
          <cell r="E645">
            <v>12</v>
          </cell>
          <cell r="F645" t="str">
            <v>Redes de distribución</v>
          </cell>
          <cell r="G645">
            <v>1</v>
          </cell>
          <cell r="H645">
            <v>35</v>
          </cell>
          <cell r="I645">
            <v>0.94</v>
          </cell>
        </row>
        <row r="646">
          <cell r="A646" t="str">
            <v>N1L121</v>
          </cell>
          <cell r="B646" t="str">
            <v>km de conductor/fase aéreo rural - Trenzado - Aluminio - calibre 2</v>
          </cell>
          <cell r="C646">
            <v>8189000</v>
          </cell>
          <cell r="D646"/>
          <cell r="E646">
            <v>12</v>
          </cell>
          <cell r="F646" t="str">
            <v>Redes de distribución</v>
          </cell>
          <cell r="G646">
            <v>1</v>
          </cell>
          <cell r="H646">
            <v>35</v>
          </cell>
          <cell r="I646">
            <v>0.94</v>
          </cell>
        </row>
        <row r="647">
          <cell r="A647" t="str">
            <v>N1L122</v>
          </cell>
          <cell r="B647" t="str">
            <v>km de conductor/fase aéreo rural - Trenzado - Aluminio - calibre  1/0</v>
          </cell>
          <cell r="C647">
            <v>10614200</v>
          </cell>
          <cell r="D647"/>
          <cell r="E647">
            <v>12</v>
          </cell>
          <cell r="F647" t="str">
            <v>Redes de distribución</v>
          </cell>
          <cell r="G647">
            <v>1</v>
          </cell>
          <cell r="H647">
            <v>35</v>
          </cell>
          <cell r="I647">
            <v>0.94</v>
          </cell>
        </row>
        <row r="648">
          <cell r="A648" t="str">
            <v>N1L123</v>
          </cell>
          <cell r="B648" t="str">
            <v>km de conductor/fase aéreo rural - Trenzado - Aluminio - calibre  2/0</v>
          </cell>
          <cell r="C648">
            <v>13039500</v>
          </cell>
          <cell r="D648"/>
          <cell r="E648">
            <v>12</v>
          </cell>
          <cell r="F648" t="str">
            <v>Redes de distribución</v>
          </cell>
          <cell r="G648">
            <v>1</v>
          </cell>
          <cell r="H648">
            <v>35</v>
          </cell>
          <cell r="I648">
            <v>0.94</v>
          </cell>
        </row>
        <row r="649">
          <cell r="A649" t="str">
            <v>N1L124</v>
          </cell>
          <cell r="B649" t="str">
            <v>km de conductor/fase aéreo rural - Trenzado - Aluminio - calibre  4/0</v>
          </cell>
          <cell r="C649">
            <v>15464700</v>
          </cell>
          <cell r="D649"/>
          <cell r="E649">
            <v>12</v>
          </cell>
          <cell r="F649" t="str">
            <v>Redes de distribución</v>
          </cell>
          <cell r="G649">
            <v>1</v>
          </cell>
          <cell r="H649">
            <v>35</v>
          </cell>
          <cell r="I649">
            <v>0.94</v>
          </cell>
        </row>
        <row r="650">
          <cell r="A650" t="str">
            <v>N1L125</v>
          </cell>
          <cell r="B650" t="str">
            <v>km de conductor/fase aéreo rural - Trenzado - Cobre - calibre 12</v>
          </cell>
          <cell r="C650">
            <v>3988800</v>
          </cell>
          <cell r="D650"/>
          <cell r="E650">
            <v>12</v>
          </cell>
          <cell r="F650" t="str">
            <v>Redes de distribución</v>
          </cell>
          <cell r="G650">
            <v>1</v>
          </cell>
          <cell r="H650">
            <v>35</v>
          </cell>
          <cell r="I650">
            <v>0.94</v>
          </cell>
        </row>
        <row r="651">
          <cell r="A651" t="str">
            <v>N1L126</v>
          </cell>
          <cell r="B651" t="str">
            <v>km de conductor/fase aéreo rural - Trenzado - Cobre - calibre 10</v>
          </cell>
          <cell r="C651">
            <v>5628600</v>
          </cell>
          <cell r="D651"/>
          <cell r="E651">
            <v>12</v>
          </cell>
          <cell r="F651" t="str">
            <v>Redes de distribución</v>
          </cell>
          <cell r="G651">
            <v>1</v>
          </cell>
          <cell r="H651">
            <v>35</v>
          </cell>
          <cell r="I651">
            <v>0.94</v>
          </cell>
        </row>
        <row r="652">
          <cell r="A652" t="str">
            <v>N1L127</v>
          </cell>
          <cell r="B652" t="str">
            <v>km de conductor/fase aéreo rural - Trenzado - Cobre - calibre 8</v>
          </cell>
          <cell r="C652">
            <v>8498200</v>
          </cell>
          <cell r="D652"/>
          <cell r="E652">
            <v>12</v>
          </cell>
          <cell r="F652" t="str">
            <v>Redes de distribución</v>
          </cell>
          <cell r="G652">
            <v>1</v>
          </cell>
          <cell r="H652">
            <v>35</v>
          </cell>
          <cell r="I652">
            <v>0.94</v>
          </cell>
        </row>
        <row r="653">
          <cell r="A653" t="str">
            <v>N1L128</v>
          </cell>
          <cell r="B653" t="str">
            <v>km de conductor/fase aéreo rural - Trenzado - Cobre - calibre 6</v>
          </cell>
          <cell r="C653">
            <v>13472800</v>
          </cell>
          <cell r="D653"/>
          <cell r="E653">
            <v>12</v>
          </cell>
          <cell r="F653" t="str">
            <v>Redes de distribución</v>
          </cell>
          <cell r="G653">
            <v>1</v>
          </cell>
          <cell r="H653">
            <v>35</v>
          </cell>
          <cell r="I653">
            <v>0.94</v>
          </cell>
        </row>
        <row r="654">
          <cell r="A654" t="str">
            <v>N1L129</v>
          </cell>
          <cell r="B654" t="str">
            <v>km de conductor/fase aéreo rural - Trenzado - Cobre - calibre 4</v>
          </cell>
          <cell r="C654">
            <v>23248800</v>
          </cell>
          <cell r="D654"/>
          <cell r="E654">
            <v>12</v>
          </cell>
          <cell r="F654" t="str">
            <v>Redes de distribución</v>
          </cell>
          <cell r="G654">
            <v>1</v>
          </cell>
          <cell r="H654">
            <v>35</v>
          </cell>
          <cell r="I654">
            <v>0.94</v>
          </cell>
        </row>
        <row r="655">
          <cell r="A655" t="str">
            <v>N1L130</v>
          </cell>
          <cell r="B655" t="str">
            <v>km de conductor/fase aéreo rural - Trenzado - Cobre - calibre 2</v>
          </cell>
          <cell r="C655">
            <v>33024800</v>
          </cell>
          <cell r="D655"/>
          <cell r="E655">
            <v>12</v>
          </cell>
          <cell r="F655" t="str">
            <v>Redes de distribución</v>
          </cell>
          <cell r="G655">
            <v>1</v>
          </cell>
          <cell r="H655">
            <v>35</v>
          </cell>
          <cell r="I655">
            <v>0.94</v>
          </cell>
        </row>
        <row r="656">
          <cell r="A656" t="str">
            <v>N1L131</v>
          </cell>
          <cell r="B656" t="str">
            <v>km de conductor/fase aéreo rural - Trenzado - Cobre - calibre  1/0</v>
          </cell>
          <cell r="C656">
            <v>42800800</v>
          </cell>
          <cell r="D656"/>
          <cell r="E656">
            <v>12</v>
          </cell>
          <cell r="F656" t="str">
            <v>Redes de distribución</v>
          </cell>
          <cell r="G656">
            <v>1</v>
          </cell>
          <cell r="H656">
            <v>35</v>
          </cell>
          <cell r="I656">
            <v>0.94</v>
          </cell>
        </row>
        <row r="657">
          <cell r="A657" t="str">
            <v>N1L132</v>
          </cell>
          <cell r="B657" t="str">
            <v>km de conductor/fase aéreo rural - Trenzado - Cobre - calibre  2/0</v>
          </cell>
          <cell r="C657">
            <v>52576800</v>
          </cell>
          <cell r="D657"/>
          <cell r="E657">
            <v>12</v>
          </cell>
          <cell r="F657" t="str">
            <v>Redes de distribución</v>
          </cell>
          <cell r="G657">
            <v>1</v>
          </cell>
          <cell r="H657">
            <v>35</v>
          </cell>
          <cell r="I657">
            <v>0.94</v>
          </cell>
        </row>
        <row r="658">
          <cell r="A658" t="str">
            <v>N1L133</v>
          </cell>
          <cell r="B658" t="str">
            <v>km de conductor/fase subterráneo urbano - Aislado - Aluminio - calibre &lt; 6</v>
          </cell>
          <cell r="C658">
            <v>702300</v>
          </cell>
          <cell r="D658"/>
          <cell r="E658">
            <v>12</v>
          </cell>
          <cell r="F658" t="str">
            <v>Redes de distribución</v>
          </cell>
          <cell r="G658">
            <v>1</v>
          </cell>
          <cell r="H658">
            <v>35</v>
          </cell>
          <cell r="I658">
            <v>0.94</v>
          </cell>
        </row>
        <row r="659">
          <cell r="A659" t="str">
            <v>N1L134</v>
          </cell>
          <cell r="B659" t="str">
            <v>km de conductor/fase subterráneo urbano - Aislado - Aluminio - calibre 4</v>
          </cell>
          <cell r="C659">
            <v>1294800</v>
          </cell>
          <cell r="D659"/>
          <cell r="E659">
            <v>12</v>
          </cell>
          <cell r="F659" t="str">
            <v>Redes de distribución</v>
          </cell>
          <cell r="G659">
            <v>1</v>
          </cell>
          <cell r="H659">
            <v>35</v>
          </cell>
          <cell r="I659">
            <v>0.94</v>
          </cell>
        </row>
        <row r="660">
          <cell r="A660" t="str">
            <v>N1L135</v>
          </cell>
          <cell r="B660" t="str">
            <v>km de conductor/fase subterráneo urbano - Aislado - Aluminio - calibre 2</v>
          </cell>
          <cell r="C660">
            <v>1887200</v>
          </cell>
          <cell r="D660"/>
          <cell r="E660">
            <v>12</v>
          </cell>
          <cell r="F660" t="str">
            <v>Redes de distribución</v>
          </cell>
          <cell r="G660">
            <v>1</v>
          </cell>
          <cell r="H660">
            <v>35</v>
          </cell>
          <cell r="I660">
            <v>0.94</v>
          </cell>
        </row>
        <row r="661">
          <cell r="A661" t="str">
            <v>N1L136</v>
          </cell>
          <cell r="B661" t="str">
            <v>km de conductor/fase subterráneo urbano - Aislado - Aluminio - calibre 1</v>
          </cell>
          <cell r="C661">
            <v>2479700</v>
          </cell>
          <cell r="D661"/>
          <cell r="E661">
            <v>12</v>
          </cell>
          <cell r="F661" t="str">
            <v>Redes de distribución</v>
          </cell>
          <cell r="G661">
            <v>1</v>
          </cell>
          <cell r="H661">
            <v>35</v>
          </cell>
          <cell r="I661">
            <v>0.94</v>
          </cell>
        </row>
        <row r="662">
          <cell r="A662" t="str">
            <v>N1L137</v>
          </cell>
          <cell r="B662" t="str">
            <v>km de conductor/fase subterráneo urbano - Aislado - Aluminio - calibre  1/0</v>
          </cell>
          <cell r="C662">
            <v>3072400</v>
          </cell>
          <cell r="D662"/>
          <cell r="E662">
            <v>12</v>
          </cell>
          <cell r="F662" t="str">
            <v>Redes de distribución</v>
          </cell>
          <cell r="G662">
            <v>1</v>
          </cell>
          <cell r="H662">
            <v>35</v>
          </cell>
          <cell r="I662">
            <v>0.94</v>
          </cell>
        </row>
        <row r="663">
          <cell r="A663" t="str">
            <v>N1L138</v>
          </cell>
          <cell r="B663" t="str">
            <v>km de conductor/fase subterráneo urbano - Aislado - Aluminio - calibre  2/0</v>
          </cell>
          <cell r="C663">
            <v>3664800</v>
          </cell>
          <cell r="D663"/>
          <cell r="E663">
            <v>12</v>
          </cell>
          <cell r="F663" t="str">
            <v>Redes de distribución</v>
          </cell>
          <cell r="G663">
            <v>1</v>
          </cell>
          <cell r="H663">
            <v>35</v>
          </cell>
          <cell r="I663">
            <v>0.94</v>
          </cell>
        </row>
        <row r="664">
          <cell r="A664" t="str">
            <v>N1L139</v>
          </cell>
          <cell r="B664" t="str">
            <v>km de conductor/fase subterráneo urbano - Aislado - Aluminio - calibre  3/0</v>
          </cell>
          <cell r="C664">
            <v>4257300</v>
          </cell>
          <cell r="D664"/>
          <cell r="E664">
            <v>12</v>
          </cell>
          <cell r="F664" t="str">
            <v>Redes de distribución</v>
          </cell>
          <cell r="G664">
            <v>1</v>
          </cell>
          <cell r="H664">
            <v>35</v>
          </cell>
          <cell r="I664">
            <v>0.94</v>
          </cell>
        </row>
        <row r="665">
          <cell r="A665" t="str">
            <v>N1L140</v>
          </cell>
          <cell r="B665" t="str">
            <v>km de conductor/fase subterráneo urbano - Aislado - Aluminio - calibre  4/0</v>
          </cell>
          <cell r="C665">
            <v>4849800</v>
          </cell>
          <cell r="D665"/>
          <cell r="E665">
            <v>12</v>
          </cell>
          <cell r="F665" t="str">
            <v>Redes de distribución</v>
          </cell>
          <cell r="G665">
            <v>1</v>
          </cell>
          <cell r="H665">
            <v>35</v>
          </cell>
          <cell r="I665">
            <v>0.94</v>
          </cell>
        </row>
        <row r="666">
          <cell r="A666" t="str">
            <v>N1L141</v>
          </cell>
          <cell r="B666" t="str">
            <v>km de conductor/fase subterráneo urbano - Aislado - Aluminio - calibre 250</v>
          </cell>
          <cell r="C666">
            <v>5442200</v>
          </cell>
          <cell r="D666"/>
          <cell r="E666">
            <v>12</v>
          </cell>
          <cell r="F666" t="str">
            <v>Redes de distribución</v>
          </cell>
          <cell r="G666">
            <v>1</v>
          </cell>
          <cell r="H666">
            <v>35</v>
          </cell>
          <cell r="I666">
            <v>0.94</v>
          </cell>
        </row>
        <row r="667">
          <cell r="A667" t="str">
            <v>N1L142</v>
          </cell>
          <cell r="B667" t="str">
            <v>km de conductor/fase subterráneo urbano - Aislado - Aluminio - calibre  6/0</v>
          </cell>
          <cell r="C667">
            <v>6034700</v>
          </cell>
          <cell r="D667"/>
          <cell r="E667">
            <v>12</v>
          </cell>
          <cell r="F667" t="str">
            <v>Redes de distribución</v>
          </cell>
          <cell r="G667">
            <v>1</v>
          </cell>
          <cell r="H667">
            <v>35</v>
          </cell>
          <cell r="I667">
            <v>0.94</v>
          </cell>
        </row>
        <row r="668">
          <cell r="A668" t="str">
            <v>N1L143</v>
          </cell>
          <cell r="B668" t="str">
            <v>km de conductor/fase subterráneo urbano - Aislado - Aluminio - calibre 350</v>
          </cell>
          <cell r="C668">
            <v>6627200</v>
          </cell>
          <cell r="D668"/>
          <cell r="E668">
            <v>12</v>
          </cell>
          <cell r="F668" t="str">
            <v>Redes de distribución</v>
          </cell>
          <cell r="G668">
            <v>1</v>
          </cell>
          <cell r="H668">
            <v>35</v>
          </cell>
          <cell r="I668">
            <v>0.94</v>
          </cell>
        </row>
        <row r="669">
          <cell r="A669" t="str">
            <v>N1L144</v>
          </cell>
          <cell r="B669" t="str">
            <v>km de conductor/fase subterráneo urbano - Aislado - Cobre - calibre 12</v>
          </cell>
          <cell r="C669">
            <v>1148900</v>
          </cell>
          <cell r="D669"/>
          <cell r="E669">
            <v>12</v>
          </cell>
          <cell r="F669" t="str">
            <v>Redes de distribución</v>
          </cell>
          <cell r="G669">
            <v>1</v>
          </cell>
          <cell r="H669">
            <v>35</v>
          </cell>
          <cell r="I669">
            <v>0.94</v>
          </cell>
        </row>
        <row r="670">
          <cell r="A670" t="str">
            <v>N1L145</v>
          </cell>
          <cell r="B670" t="str">
            <v>km de conductor/fase subterráneo urbano - Aislado - Cobre - calibre 10</v>
          </cell>
          <cell r="C670">
            <v>1758000</v>
          </cell>
          <cell r="D670"/>
          <cell r="E670">
            <v>12</v>
          </cell>
          <cell r="F670" t="str">
            <v>Redes de distribución</v>
          </cell>
          <cell r="G670">
            <v>1</v>
          </cell>
          <cell r="H670">
            <v>35</v>
          </cell>
          <cell r="I670">
            <v>0.94</v>
          </cell>
        </row>
        <row r="671">
          <cell r="A671" t="str">
            <v>N1L146</v>
          </cell>
          <cell r="B671" t="str">
            <v>km de conductor/fase subterráneo urbano - Aislado - Cobre - calibre 8</v>
          </cell>
          <cell r="C671">
            <v>3180300</v>
          </cell>
          <cell r="D671"/>
          <cell r="E671">
            <v>12</v>
          </cell>
          <cell r="F671" t="str">
            <v>Redes de distribución</v>
          </cell>
          <cell r="G671">
            <v>1</v>
          </cell>
          <cell r="H671">
            <v>35</v>
          </cell>
          <cell r="I671">
            <v>0.94</v>
          </cell>
        </row>
        <row r="672">
          <cell r="A672" t="str">
            <v>N1L147</v>
          </cell>
          <cell r="B672" t="str">
            <v>km de conductor/fase subterráneo urbano - Aislado - Cobre - calibre 6</v>
          </cell>
          <cell r="C672">
            <v>5945700</v>
          </cell>
          <cell r="D672"/>
          <cell r="E672">
            <v>12</v>
          </cell>
          <cell r="F672" t="str">
            <v>Redes de distribución</v>
          </cell>
          <cell r="G672">
            <v>1</v>
          </cell>
          <cell r="H672">
            <v>35</v>
          </cell>
          <cell r="I672">
            <v>0.94</v>
          </cell>
        </row>
        <row r="673">
          <cell r="A673" t="str">
            <v>N1L148</v>
          </cell>
          <cell r="B673" t="str">
            <v>km de conductor/fase subterráneo urbano - Aislado - Cobre - calibre 4</v>
          </cell>
          <cell r="C673">
            <v>8711000</v>
          </cell>
          <cell r="D673"/>
          <cell r="E673">
            <v>12</v>
          </cell>
          <cell r="F673" t="str">
            <v>Redes de distribución</v>
          </cell>
          <cell r="G673">
            <v>1</v>
          </cell>
          <cell r="H673">
            <v>35</v>
          </cell>
          <cell r="I673">
            <v>0.94</v>
          </cell>
        </row>
        <row r="674">
          <cell r="A674" t="str">
            <v>N1L149</v>
          </cell>
          <cell r="B674" t="str">
            <v>km de conductor/fase subterráneo urbano - Aislado - Cobre - calibre 2</v>
          </cell>
          <cell r="C674">
            <v>11476300</v>
          </cell>
          <cell r="D674"/>
          <cell r="E674">
            <v>12</v>
          </cell>
          <cell r="F674" t="str">
            <v>Redes de distribución</v>
          </cell>
          <cell r="G674">
            <v>1</v>
          </cell>
          <cell r="H674">
            <v>35</v>
          </cell>
          <cell r="I674">
            <v>0.94</v>
          </cell>
        </row>
        <row r="675">
          <cell r="A675" t="str">
            <v>N1L150</v>
          </cell>
          <cell r="B675" t="str">
            <v>km de conductor/fase subterráneo urbano - Aislado - Cobre - calibre 1</v>
          </cell>
          <cell r="C675">
            <v>14241700</v>
          </cell>
          <cell r="D675"/>
          <cell r="E675">
            <v>12</v>
          </cell>
          <cell r="F675" t="str">
            <v>Redes de distribución</v>
          </cell>
          <cell r="G675">
            <v>1</v>
          </cell>
          <cell r="H675">
            <v>35</v>
          </cell>
          <cell r="I675">
            <v>0.94</v>
          </cell>
        </row>
        <row r="676">
          <cell r="A676" t="str">
            <v>N1L151</v>
          </cell>
          <cell r="B676" t="str">
            <v>km de conductor/fase subterráneo urbano - Aislado - Cobre - calibre  1/0</v>
          </cell>
          <cell r="C676">
            <v>17007200</v>
          </cell>
          <cell r="D676"/>
          <cell r="E676">
            <v>12</v>
          </cell>
          <cell r="F676" t="str">
            <v>Redes de distribución</v>
          </cell>
          <cell r="G676">
            <v>1</v>
          </cell>
          <cell r="H676">
            <v>35</v>
          </cell>
          <cell r="I676">
            <v>0.94</v>
          </cell>
        </row>
        <row r="677">
          <cell r="A677" t="str">
            <v>N1L152</v>
          </cell>
          <cell r="B677" t="str">
            <v>km de conductor/fase subterráneo urbano - Aislado - Cobre - calibre  2/0</v>
          </cell>
          <cell r="C677">
            <v>19772500</v>
          </cell>
          <cell r="D677"/>
          <cell r="E677">
            <v>12</v>
          </cell>
          <cell r="F677" t="str">
            <v>Redes de distribución</v>
          </cell>
          <cell r="G677">
            <v>1</v>
          </cell>
          <cell r="H677">
            <v>35</v>
          </cell>
          <cell r="I677">
            <v>0.94</v>
          </cell>
        </row>
        <row r="678">
          <cell r="A678" t="str">
            <v>N1L153</v>
          </cell>
          <cell r="B678" t="str">
            <v>km de conductor/fase subterráneo urbano - Aislado - Cobre - calibre  3/0</v>
          </cell>
          <cell r="C678">
            <v>22537900</v>
          </cell>
          <cell r="D678"/>
          <cell r="E678">
            <v>12</v>
          </cell>
          <cell r="F678" t="str">
            <v>Redes de distribución</v>
          </cell>
          <cell r="G678">
            <v>1</v>
          </cell>
          <cell r="H678">
            <v>35</v>
          </cell>
          <cell r="I678">
            <v>0.94</v>
          </cell>
        </row>
        <row r="679">
          <cell r="A679" t="str">
            <v>N1L154</v>
          </cell>
          <cell r="B679" t="str">
            <v>km de conductor/fase subterráneo urbano - Aislado - Cobre - calibre  4/0</v>
          </cell>
          <cell r="C679">
            <v>25303200</v>
          </cell>
          <cell r="D679"/>
          <cell r="E679">
            <v>12</v>
          </cell>
          <cell r="F679" t="str">
            <v>Redes de distribución</v>
          </cell>
          <cell r="G679">
            <v>1</v>
          </cell>
          <cell r="H679">
            <v>35</v>
          </cell>
          <cell r="I679">
            <v>0.94</v>
          </cell>
        </row>
        <row r="680">
          <cell r="A680" t="str">
            <v>N1L155</v>
          </cell>
          <cell r="B680" t="str">
            <v>km de conductor/fase subterráneo urbano - Aislado - Cobre - calibre 250</v>
          </cell>
          <cell r="C680">
            <v>28068600</v>
          </cell>
          <cell r="D680"/>
          <cell r="E680">
            <v>12</v>
          </cell>
          <cell r="F680" t="str">
            <v>Redes de distribución</v>
          </cell>
          <cell r="G680">
            <v>1</v>
          </cell>
          <cell r="H680">
            <v>35</v>
          </cell>
          <cell r="I680">
            <v>0.94</v>
          </cell>
        </row>
        <row r="681">
          <cell r="A681" t="str">
            <v>N1L156</v>
          </cell>
          <cell r="B681" t="str">
            <v>km de conductor/fase subterráneo urbano - Aislado - Cobre - calibre  6/0</v>
          </cell>
          <cell r="C681">
            <v>30833900</v>
          </cell>
          <cell r="D681"/>
          <cell r="E681">
            <v>12</v>
          </cell>
          <cell r="F681" t="str">
            <v>Redes de distribución</v>
          </cell>
          <cell r="G681">
            <v>1</v>
          </cell>
          <cell r="H681">
            <v>35</v>
          </cell>
          <cell r="I681">
            <v>0.94</v>
          </cell>
        </row>
        <row r="682">
          <cell r="A682" t="str">
            <v>N1L157</v>
          </cell>
          <cell r="B682" t="str">
            <v>km de conductor/fase subterráneo urbano - Aislado - Cobre - calibre 350</v>
          </cell>
          <cell r="C682">
            <v>33599300</v>
          </cell>
          <cell r="D682"/>
          <cell r="E682">
            <v>12</v>
          </cell>
          <cell r="F682" t="str">
            <v>Redes de distribución</v>
          </cell>
          <cell r="G682">
            <v>1</v>
          </cell>
          <cell r="H682">
            <v>35</v>
          </cell>
          <cell r="I682">
            <v>0.94</v>
          </cell>
        </row>
        <row r="683">
          <cell r="A683" t="str">
            <v>N1L158</v>
          </cell>
          <cell r="B683" t="str">
            <v>km de conductor/fase subterráneo urbano - Aislado - Cobre - calibre 400</v>
          </cell>
          <cell r="C683">
            <v>36364600</v>
          </cell>
          <cell r="D683"/>
          <cell r="E683">
            <v>12</v>
          </cell>
          <cell r="F683" t="str">
            <v>Redes de distribución</v>
          </cell>
          <cell r="G683">
            <v>1</v>
          </cell>
          <cell r="H683">
            <v>35</v>
          </cell>
          <cell r="I683">
            <v>0.94</v>
          </cell>
        </row>
        <row r="684">
          <cell r="A684" t="str">
            <v>N1L159</v>
          </cell>
          <cell r="B684" t="str">
            <v>km de conductor/fase subterráneo urbano - Aislado - Cobre - calibre 500</v>
          </cell>
          <cell r="C684">
            <v>39129900</v>
          </cell>
          <cell r="D684"/>
          <cell r="E684">
            <v>12</v>
          </cell>
          <cell r="F684" t="str">
            <v>Redes de distribución</v>
          </cell>
          <cell r="G684">
            <v>1</v>
          </cell>
          <cell r="H684">
            <v>35</v>
          </cell>
          <cell r="I684">
            <v>0.94</v>
          </cell>
        </row>
        <row r="685">
          <cell r="A685" t="str">
            <v>N1L160</v>
          </cell>
          <cell r="B685" t="str">
            <v>km de conductor/fase subterráneo urbano - Desnudo - Aluminio - calibre 14</v>
          </cell>
          <cell r="C685">
            <v>925400</v>
          </cell>
          <cell r="D685"/>
          <cell r="E685">
            <v>12</v>
          </cell>
          <cell r="F685" t="str">
            <v>Redes de distribución</v>
          </cell>
          <cell r="G685">
            <v>1</v>
          </cell>
          <cell r="H685">
            <v>35</v>
          </cell>
          <cell r="I685">
            <v>0.94</v>
          </cell>
        </row>
        <row r="686">
          <cell r="A686" t="str">
            <v>N1L161</v>
          </cell>
          <cell r="B686" t="str">
            <v>km de conductor/fase subterráneo urbano - Desnudo - Aluminio - calibre 12</v>
          </cell>
          <cell r="C686">
            <v>1097200</v>
          </cell>
          <cell r="D686"/>
          <cell r="E686">
            <v>12</v>
          </cell>
          <cell r="F686" t="str">
            <v>Redes de distribución</v>
          </cell>
          <cell r="G686">
            <v>1</v>
          </cell>
          <cell r="H686">
            <v>35</v>
          </cell>
          <cell r="I686">
            <v>0.94</v>
          </cell>
        </row>
        <row r="687">
          <cell r="A687" t="str">
            <v>N1L162</v>
          </cell>
          <cell r="B687" t="str">
            <v>km de conductor/fase subterráneo urbano - Desnudo - Aluminio - calibre 10</v>
          </cell>
          <cell r="C687">
            <v>1269000</v>
          </cell>
          <cell r="D687"/>
          <cell r="E687">
            <v>12</v>
          </cell>
          <cell r="F687" t="str">
            <v>Redes de distribución</v>
          </cell>
          <cell r="G687">
            <v>1</v>
          </cell>
          <cell r="H687">
            <v>35</v>
          </cell>
          <cell r="I687">
            <v>0.94</v>
          </cell>
        </row>
        <row r="688">
          <cell r="A688" t="str">
            <v>N1L163</v>
          </cell>
          <cell r="B688" t="str">
            <v>km de conductor/fase subterráneo urbano - Desnudo - Aluminio - calibre 8</v>
          </cell>
          <cell r="C688">
            <v>1440700</v>
          </cell>
          <cell r="D688"/>
          <cell r="E688">
            <v>12</v>
          </cell>
          <cell r="F688" t="str">
            <v>Redes de distribución</v>
          </cell>
          <cell r="G688">
            <v>1</v>
          </cell>
          <cell r="H688">
            <v>35</v>
          </cell>
          <cell r="I688">
            <v>0.94</v>
          </cell>
        </row>
        <row r="689">
          <cell r="A689" t="str">
            <v>N1L164</v>
          </cell>
          <cell r="B689" t="str">
            <v>km de conductor/fase subterráneo urbano - Desnudo - Aluminio - calibre 6</v>
          </cell>
          <cell r="C689">
            <v>1612500</v>
          </cell>
          <cell r="D689"/>
          <cell r="E689">
            <v>12</v>
          </cell>
          <cell r="F689" t="str">
            <v>Redes de distribución</v>
          </cell>
          <cell r="G689">
            <v>1</v>
          </cell>
          <cell r="H689">
            <v>35</v>
          </cell>
          <cell r="I689">
            <v>0.94</v>
          </cell>
        </row>
        <row r="690">
          <cell r="A690" t="str">
            <v>N1L165</v>
          </cell>
          <cell r="B690" t="str">
            <v>km de conductor/fase subterráneo urbano - Desnudo - Aluminio - calibre 4</v>
          </cell>
          <cell r="C690">
            <v>1784300</v>
          </cell>
          <cell r="D690"/>
          <cell r="E690">
            <v>12</v>
          </cell>
          <cell r="F690" t="str">
            <v>Redes de distribución</v>
          </cell>
          <cell r="G690">
            <v>1</v>
          </cell>
          <cell r="H690">
            <v>35</v>
          </cell>
          <cell r="I690">
            <v>0.94</v>
          </cell>
        </row>
        <row r="691">
          <cell r="A691" t="str">
            <v>N1L166</v>
          </cell>
          <cell r="B691" t="str">
            <v>km de conductor/fase subterráneo urbano - Desnudo - Aluminio - calibre 2</v>
          </cell>
          <cell r="C691">
            <v>1956100</v>
          </cell>
          <cell r="D691"/>
          <cell r="E691">
            <v>12</v>
          </cell>
          <cell r="F691" t="str">
            <v>Redes de distribución</v>
          </cell>
          <cell r="G691">
            <v>1</v>
          </cell>
          <cell r="H691">
            <v>35</v>
          </cell>
          <cell r="I691">
            <v>0.94</v>
          </cell>
        </row>
        <row r="692">
          <cell r="A692" t="str">
            <v>N1L167</v>
          </cell>
          <cell r="B692" t="str">
            <v>km de conductor/fase subterráneo urbano - Desnudo - Aluminio - calibre 1</v>
          </cell>
          <cell r="C692">
            <v>2127800</v>
          </cell>
          <cell r="D692"/>
          <cell r="E692">
            <v>12</v>
          </cell>
          <cell r="F692" t="str">
            <v>Redes de distribución</v>
          </cell>
          <cell r="G692">
            <v>1</v>
          </cell>
          <cell r="H692">
            <v>35</v>
          </cell>
          <cell r="I692">
            <v>0.94</v>
          </cell>
        </row>
        <row r="693">
          <cell r="A693" t="str">
            <v>N1L168</v>
          </cell>
          <cell r="B693" t="str">
            <v>km de conductor/fase subterráneo urbano - Desnudo - Aluminio - calibre  1/0</v>
          </cell>
          <cell r="C693">
            <v>2299800</v>
          </cell>
          <cell r="D693"/>
          <cell r="E693">
            <v>12</v>
          </cell>
          <cell r="F693" t="str">
            <v>Redes de distribución</v>
          </cell>
          <cell r="G693">
            <v>1</v>
          </cell>
          <cell r="H693">
            <v>35</v>
          </cell>
          <cell r="I693">
            <v>0.94</v>
          </cell>
        </row>
        <row r="694">
          <cell r="A694" t="str">
            <v>N1L169</v>
          </cell>
          <cell r="B694" t="str">
            <v>km de conductor/fase subterráneo urbano - Desnudo - Aluminio - calibre  2/0</v>
          </cell>
          <cell r="C694">
            <v>2471600</v>
          </cell>
          <cell r="D694"/>
          <cell r="E694">
            <v>12</v>
          </cell>
          <cell r="F694" t="str">
            <v>Redes de distribución</v>
          </cell>
          <cell r="G694">
            <v>1</v>
          </cell>
          <cell r="H694">
            <v>35</v>
          </cell>
          <cell r="I694">
            <v>0.94</v>
          </cell>
        </row>
        <row r="695">
          <cell r="A695" t="str">
            <v>N1L170</v>
          </cell>
          <cell r="B695" t="str">
            <v>km de conductor/fase subterráneo urbano - Desnudo - Aluminio - calibre  3/0</v>
          </cell>
          <cell r="C695">
            <v>2643300</v>
          </cell>
          <cell r="D695"/>
          <cell r="E695">
            <v>12</v>
          </cell>
          <cell r="F695" t="str">
            <v>Redes de distribución</v>
          </cell>
          <cell r="G695">
            <v>1</v>
          </cell>
          <cell r="H695">
            <v>35</v>
          </cell>
          <cell r="I695">
            <v>0.94</v>
          </cell>
        </row>
        <row r="696">
          <cell r="A696" t="str">
            <v>N1L171</v>
          </cell>
          <cell r="B696" t="str">
            <v>km de conductor/fase subterráneo urbano - Desnudo - Aluminio - calibre  4/0</v>
          </cell>
          <cell r="C696">
            <v>2815100</v>
          </cell>
          <cell r="D696"/>
          <cell r="E696">
            <v>12</v>
          </cell>
          <cell r="F696" t="str">
            <v>Redes de distribución</v>
          </cell>
          <cell r="G696">
            <v>1</v>
          </cell>
          <cell r="H696">
            <v>35</v>
          </cell>
          <cell r="I696">
            <v>0.94</v>
          </cell>
        </row>
        <row r="697">
          <cell r="A697" t="str">
            <v>N1L172</v>
          </cell>
          <cell r="B697" t="str">
            <v>km de conductor/fase subterráneo urbano - Desnudo - Aluminio - calibre  6/0</v>
          </cell>
          <cell r="C697">
            <v>2986900</v>
          </cell>
          <cell r="D697"/>
          <cell r="E697">
            <v>12</v>
          </cell>
          <cell r="F697" t="str">
            <v>Redes de distribución</v>
          </cell>
          <cell r="G697">
            <v>1</v>
          </cell>
          <cell r="H697">
            <v>35</v>
          </cell>
          <cell r="I697">
            <v>0.94</v>
          </cell>
        </row>
        <row r="698">
          <cell r="A698" t="str">
            <v>N1L173</v>
          </cell>
          <cell r="B698" t="str">
            <v>km de conductor/fase subterráneo urbano - Desnudo - Aluminio - calibre 180</v>
          </cell>
          <cell r="C698">
            <v>3158600</v>
          </cell>
          <cell r="D698"/>
          <cell r="E698">
            <v>12</v>
          </cell>
          <cell r="F698" t="str">
            <v>Redes de distribución</v>
          </cell>
          <cell r="G698">
            <v>1</v>
          </cell>
          <cell r="H698">
            <v>35</v>
          </cell>
          <cell r="I698">
            <v>0.94</v>
          </cell>
        </row>
        <row r="699">
          <cell r="A699" t="str">
            <v>N1L174</v>
          </cell>
          <cell r="B699" t="str">
            <v>km de conductor/fase subterráneo urbano - Desnudo - Aluminio - calibre 336</v>
          </cell>
          <cell r="C699">
            <v>3330400</v>
          </cell>
          <cell r="D699"/>
          <cell r="E699">
            <v>12</v>
          </cell>
          <cell r="F699" t="str">
            <v>Redes de distribución</v>
          </cell>
          <cell r="G699">
            <v>1</v>
          </cell>
          <cell r="H699">
            <v>35</v>
          </cell>
          <cell r="I699">
            <v>0.94</v>
          </cell>
        </row>
        <row r="700">
          <cell r="A700" t="str">
            <v>N1L175</v>
          </cell>
          <cell r="B700" t="str">
            <v>km de conductor/fase subterráneo urbano - Desnudo - Cobre - calibre &lt; 10</v>
          </cell>
          <cell r="C700">
            <v>1184100</v>
          </cell>
          <cell r="D700"/>
          <cell r="E700">
            <v>12</v>
          </cell>
          <cell r="F700" t="str">
            <v>Redes de distribución</v>
          </cell>
          <cell r="G700">
            <v>1</v>
          </cell>
          <cell r="H700">
            <v>35</v>
          </cell>
          <cell r="I700">
            <v>0.94</v>
          </cell>
        </row>
        <row r="701">
          <cell r="A701" t="str">
            <v>N1L176</v>
          </cell>
          <cell r="B701" t="str">
            <v>km de conductor/fase subterráneo urbano - Desnudo - Cobre - calibre 8</v>
          </cell>
          <cell r="C701">
            <v>1806800</v>
          </cell>
          <cell r="D701"/>
          <cell r="E701">
            <v>12</v>
          </cell>
          <cell r="F701" t="str">
            <v>Redes de distribución</v>
          </cell>
          <cell r="G701">
            <v>1</v>
          </cell>
          <cell r="H701">
            <v>35</v>
          </cell>
          <cell r="I701">
            <v>0.94</v>
          </cell>
        </row>
        <row r="702">
          <cell r="A702" t="str">
            <v>N1L177</v>
          </cell>
          <cell r="B702" t="str">
            <v>km de conductor/fase subterráneo urbano - Desnudo - Cobre - calibre 6</v>
          </cell>
          <cell r="C702">
            <v>4234000</v>
          </cell>
          <cell r="D702"/>
          <cell r="E702">
            <v>12</v>
          </cell>
          <cell r="F702" t="str">
            <v>Redes de distribución</v>
          </cell>
          <cell r="G702">
            <v>1</v>
          </cell>
          <cell r="H702">
            <v>35</v>
          </cell>
          <cell r="I702">
            <v>0.94</v>
          </cell>
        </row>
        <row r="703">
          <cell r="A703" t="str">
            <v>N1L178</v>
          </cell>
          <cell r="B703" t="str">
            <v>km de conductor/fase subterráneo urbano - Desnudo - Cobre - calibre 4</v>
          </cell>
          <cell r="C703">
            <v>6661100</v>
          </cell>
          <cell r="D703"/>
          <cell r="E703">
            <v>12</v>
          </cell>
          <cell r="F703" t="str">
            <v>Redes de distribución</v>
          </cell>
          <cell r="G703">
            <v>1</v>
          </cell>
          <cell r="H703">
            <v>35</v>
          </cell>
          <cell r="I703">
            <v>0.94</v>
          </cell>
        </row>
        <row r="704">
          <cell r="A704" t="str">
            <v>N1L179</v>
          </cell>
          <cell r="B704" t="str">
            <v>km de conductor/fase subterráneo urbano - Desnudo - Cobre - calibre 2</v>
          </cell>
          <cell r="C704">
            <v>9088300</v>
          </cell>
          <cell r="D704"/>
          <cell r="E704">
            <v>12</v>
          </cell>
          <cell r="F704" t="str">
            <v>Redes de distribución</v>
          </cell>
          <cell r="G704">
            <v>1</v>
          </cell>
          <cell r="H704">
            <v>35</v>
          </cell>
          <cell r="I704">
            <v>0.94</v>
          </cell>
        </row>
        <row r="705">
          <cell r="A705" t="str">
            <v>N1L180</v>
          </cell>
          <cell r="B705" t="str">
            <v>km de conductor/fase subterráneo urbano - Desnudo - Cobre - calibre 1</v>
          </cell>
          <cell r="C705">
            <v>11515400</v>
          </cell>
          <cell r="D705"/>
          <cell r="E705">
            <v>12</v>
          </cell>
          <cell r="F705" t="str">
            <v>Redes de distribución</v>
          </cell>
          <cell r="G705">
            <v>1</v>
          </cell>
          <cell r="H705">
            <v>35</v>
          </cell>
          <cell r="I705">
            <v>0.94</v>
          </cell>
        </row>
        <row r="706">
          <cell r="A706" t="str">
            <v>N1L181</v>
          </cell>
          <cell r="B706" t="str">
            <v>km de conductor/fase subterráneo urbano - Desnudo - Cobre - calibre  1/0</v>
          </cell>
          <cell r="C706">
            <v>13942800</v>
          </cell>
          <cell r="D706"/>
          <cell r="E706">
            <v>12</v>
          </cell>
          <cell r="F706" t="str">
            <v>Redes de distribución</v>
          </cell>
          <cell r="G706">
            <v>1</v>
          </cell>
          <cell r="H706">
            <v>35</v>
          </cell>
          <cell r="I706">
            <v>0.94</v>
          </cell>
        </row>
        <row r="707">
          <cell r="A707" t="str">
            <v>N1L182</v>
          </cell>
          <cell r="B707" t="str">
            <v>km de conductor/fase subterráneo urbano - Desnudo - Cobre - calibre  2/0</v>
          </cell>
          <cell r="C707">
            <v>16369900</v>
          </cell>
          <cell r="D707"/>
          <cell r="E707">
            <v>12</v>
          </cell>
          <cell r="F707" t="str">
            <v>Redes de distribución</v>
          </cell>
          <cell r="G707">
            <v>1</v>
          </cell>
          <cell r="H707">
            <v>35</v>
          </cell>
          <cell r="I707">
            <v>0.94</v>
          </cell>
        </row>
        <row r="708">
          <cell r="A708" t="str">
            <v>N1L183</v>
          </cell>
          <cell r="B708" t="str">
            <v>km de conductor/fase subterráneo urbano - Desnudo - Cobre - calibre  6/0</v>
          </cell>
          <cell r="C708">
            <v>18797100</v>
          </cell>
          <cell r="D708"/>
          <cell r="E708">
            <v>12</v>
          </cell>
          <cell r="F708" t="str">
            <v>Redes de distribución</v>
          </cell>
          <cell r="G708">
            <v>1</v>
          </cell>
          <cell r="H708">
            <v>35</v>
          </cell>
          <cell r="I708">
            <v>0.94</v>
          </cell>
        </row>
        <row r="709">
          <cell r="A709" t="str">
            <v>N1L184</v>
          </cell>
          <cell r="B709" t="str">
            <v>km de conductor/fase subterráneo urbano - Desnudo - Cobre - calibre 750</v>
          </cell>
          <cell r="C709">
            <v>21224200</v>
          </cell>
          <cell r="D709"/>
          <cell r="E709">
            <v>12</v>
          </cell>
          <cell r="F709" t="str">
            <v>Redes de distribución</v>
          </cell>
          <cell r="G709">
            <v>1</v>
          </cell>
          <cell r="H709">
            <v>35</v>
          </cell>
          <cell r="I709">
            <v>0.94</v>
          </cell>
        </row>
        <row r="710">
          <cell r="A710" t="str">
            <v>N1L185</v>
          </cell>
          <cell r="B710" t="str">
            <v>km de conductor/fase subterráneo urbano - Trenzado - Aluminio - calibre &lt; 6</v>
          </cell>
          <cell r="C710">
            <v>3335900</v>
          </cell>
          <cell r="D710"/>
          <cell r="E710">
            <v>12</v>
          </cell>
          <cell r="F710" t="str">
            <v>Redes de distribución</v>
          </cell>
          <cell r="G710">
            <v>1</v>
          </cell>
          <cell r="H710">
            <v>35</v>
          </cell>
          <cell r="I710">
            <v>0.94</v>
          </cell>
        </row>
        <row r="711">
          <cell r="A711" t="str">
            <v>N1L186</v>
          </cell>
          <cell r="B711" t="str">
            <v>km de conductor/fase subterráneo urbano - Trenzado - Aluminio - calibre 4</v>
          </cell>
          <cell r="C711">
            <v>5761200</v>
          </cell>
          <cell r="D711"/>
          <cell r="E711">
            <v>12</v>
          </cell>
          <cell r="F711" t="str">
            <v>Redes de distribución</v>
          </cell>
          <cell r="G711">
            <v>1</v>
          </cell>
          <cell r="H711">
            <v>35</v>
          </cell>
          <cell r="I711">
            <v>0.94</v>
          </cell>
        </row>
        <row r="712">
          <cell r="A712" t="str">
            <v>N1L187</v>
          </cell>
          <cell r="B712" t="str">
            <v>km de conductor/fase subterráneo urbano - Trenzado - Aluminio - calibre 2</v>
          </cell>
          <cell r="C712">
            <v>8186400</v>
          </cell>
          <cell r="D712"/>
          <cell r="E712">
            <v>12</v>
          </cell>
          <cell r="F712" t="str">
            <v>Redes de distribución</v>
          </cell>
          <cell r="G712">
            <v>1</v>
          </cell>
          <cell r="H712">
            <v>35</v>
          </cell>
          <cell r="I712">
            <v>0.94</v>
          </cell>
        </row>
        <row r="713">
          <cell r="A713" t="str">
            <v>N1L188</v>
          </cell>
          <cell r="B713" t="str">
            <v>km de conductor/fase subterráneo urbano - Trenzado - Aluminio - calibre  1/0</v>
          </cell>
          <cell r="C713">
            <v>10611700</v>
          </cell>
          <cell r="D713"/>
          <cell r="E713">
            <v>12</v>
          </cell>
          <cell r="F713" t="str">
            <v>Redes de distribución</v>
          </cell>
          <cell r="G713">
            <v>1</v>
          </cell>
          <cell r="H713">
            <v>35</v>
          </cell>
          <cell r="I713">
            <v>0.94</v>
          </cell>
        </row>
        <row r="714">
          <cell r="A714" t="str">
            <v>N1L189</v>
          </cell>
          <cell r="B714" t="str">
            <v>km de conductor/fase subterráneo urbano - Trenzado - Aluminio - calibre  2/0</v>
          </cell>
          <cell r="C714">
            <v>13036900</v>
          </cell>
          <cell r="D714"/>
          <cell r="E714">
            <v>12</v>
          </cell>
          <cell r="F714" t="str">
            <v>Redes de distribución</v>
          </cell>
          <cell r="G714">
            <v>1</v>
          </cell>
          <cell r="H714">
            <v>35</v>
          </cell>
          <cell r="I714">
            <v>0.94</v>
          </cell>
        </row>
        <row r="715">
          <cell r="A715" t="str">
            <v>N1L190</v>
          </cell>
          <cell r="B715" t="str">
            <v>km de conductor/fase subterráneo urbano - Trenzado - Aluminio - calibre  4/0</v>
          </cell>
          <cell r="C715">
            <v>15462200</v>
          </cell>
          <cell r="D715"/>
          <cell r="E715">
            <v>12</v>
          </cell>
          <cell r="F715" t="str">
            <v>Redes de distribución</v>
          </cell>
          <cell r="G715">
            <v>1</v>
          </cell>
          <cell r="H715">
            <v>35</v>
          </cell>
          <cell r="I715">
            <v>0.94</v>
          </cell>
        </row>
        <row r="716">
          <cell r="A716" t="str">
            <v>N1L191</v>
          </cell>
          <cell r="B716" t="str">
            <v>km de conductor/fase subterráneo urbano - Trenzado - Cobre - calibre 12</v>
          </cell>
          <cell r="C716">
            <v>3986300</v>
          </cell>
          <cell r="D716"/>
          <cell r="E716">
            <v>12</v>
          </cell>
          <cell r="F716" t="str">
            <v>Redes de distribución</v>
          </cell>
          <cell r="G716">
            <v>1</v>
          </cell>
          <cell r="H716">
            <v>35</v>
          </cell>
          <cell r="I716">
            <v>0.94</v>
          </cell>
        </row>
        <row r="717">
          <cell r="A717" t="str">
            <v>N1L192</v>
          </cell>
          <cell r="B717" t="str">
            <v>km de conductor/fase subterráneo urbano - Trenzado - Cobre - calibre 10</v>
          </cell>
          <cell r="C717">
            <v>5626000</v>
          </cell>
          <cell r="D717"/>
          <cell r="E717">
            <v>12</v>
          </cell>
          <cell r="F717" t="str">
            <v>Redes de distribución</v>
          </cell>
          <cell r="G717">
            <v>1</v>
          </cell>
          <cell r="H717">
            <v>35</v>
          </cell>
          <cell r="I717">
            <v>0.94</v>
          </cell>
        </row>
        <row r="718">
          <cell r="A718" t="str">
            <v>N1L193</v>
          </cell>
          <cell r="B718" t="str">
            <v>km de conductor/fase subterráneo urbano - Trenzado - Cobre - calibre 8</v>
          </cell>
          <cell r="C718">
            <v>8495700</v>
          </cell>
          <cell r="D718"/>
          <cell r="E718">
            <v>12</v>
          </cell>
          <cell r="F718" t="str">
            <v>Redes de distribución</v>
          </cell>
          <cell r="G718">
            <v>1</v>
          </cell>
          <cell r="H718">
            <v>35</v>
          </cell>
          <cell r="I718">
            <v>0.94</v>
          </cell>
        </row>
        <row r="719">
          <cell r="A719" t="str">
            <v>N1L194</v>
          </cell>
          <cell r="B719" t="str">
            <v>km de conductor/fase subterráneo urbano - Trenzado - Cobre - calibre 6</v>
          </cell>
          <cell r="C719">
            <v>13470200</v>
          </cell>
          <cell r="D719"/>
          <cell r="E719">
            <v>12</v>
          </cell>
          <cell r="F719" t="str">
            <v>Redes de distribución</v>
          </cell>
          <cell r="G719">
            <v>1</v>
          </cell>
          <cell r="H719">
            <v>35</v>
          </cell>
          <cell r="I719">
            <v>0.94</v>
          </cell>
        </row>
        <row r="720">
          <cell r="A720" t="str">
            <v>N1L195</v>
          </cell>
          <cell r="B720" t="str">
            <v>km de conductor/fase subterráneo urbano - Trenzado - Cobre - calibre 4</v>
          </cell>
          <cell r="C720">
            <v>23246200</v>
          </cell>
          <cell r="D720"/>
          <cell r="E720">
            <v>12</v>
          </cell>
          <cell r="F720" t="str">
            <v>Redes de distribución</v>
          </cell>
          <cell r="G720">
            <v>1</v>
          </cell>
          <cell r="H720">
            <v>35</v>
          </cell>
          <cell r="I720">
            <v>0.94</v>
          </cell>
        </row>
        <row r="721">
          <cell r="A721" t="str">
            <v>N1L196</v>
          </cell>
          <cell r="B721" t="str">
            <v>km de conductor/fase subterráneo urbano - Trenzado - Cobre - calibre 2</v>
          </cell>
          <cell r="C721">
            <v>33022200</v>
          </cell>
          <cell r="D721"/>
          <cell r="E721">
            <v>12</v>
          </cell>
          <cell r="F721" t="str">
            <v>Redes de distribución</v>
          </cell>
          <cell r="G721">
            <v>1</v>
          </cell>
          <cell r="H721">
            <v>35</v>
          </cell>
          <cell r="I721">
            <v>0.94</v>
          </cell>
        </row>
        <row r="722">
          <cell r="A722" t="str">
            <v>N1L197</v>
          </cell>
          <cell r="B722" t="str">
            <v>km de conductor/fase subterráneo urbano - Trenzado - Cobre - calibre  1/0</v>
          </cell>
          <cell r="C722">
            <v>42798200</v>
          </cell>
          <cell r="D722"/>
          <cell r="E722">
            <v>12</v>
          </cell>
          <cell r="F722" t="str">
            <v>Redes de distribución</v>
          </cell>
          <cell r="G722">
            <v>1</v>
          </cell>
          <cell r="H722">
            <v>35</v>
          </cell>
          <cell r="I722">
            <v>0.94</v>
          </cell>
        </row>
        <row r="723">
          <cell r="A723" t="str">
            <v>N1L198</v>
          </cell>
          <cell r="B723" t="str">
            <v>km de conductor/fase subterráneo urbano - Trenzado - Cobre - calibre  2/0</v>
          </cell>
          <cell r="C723">
            <v>52574200</v>
          </cell>
          <cell r="D723"/>
          <cell r="E723">
            <v>12</v>
          </cell>
          <cell r="F723" t="str">
            <v>Redes de distribución</v>
          </cell>
          <cell r="G723">
            <v>1</v>
          </cell>
          <cell r="H723">
            <v>35</v>
          </cell>
          <cell r="I723">
            <v>0.94</v>
          </cell>
        </row>
        <row r="724">
          <cell r="A724" t="str">
            <v>N1P1</v>
          </cell>
          <cell r="B724" t="str">
            <v>Poste de concreto - 8 m - urbano - suspensión - red común</v>
          </cell>
          <cell r="C724">
            <v>654000</v>
          </cell>
          <cell r="D724"/>
          <cell r="E724">
            <v>12</v>
          </cell>
          <cell r="F724" t="str">
            <v>Redes de distribución</v>
          </cell>
          <cell r="G724">
            <v>1</v>
          </cell>
          <cell r="H724">
            <v>35</v>
          </cell>
          <cell r="I724">
            <v>0.94</v>
          </cell>
        </row>
        <row r="725">
          <cell r="A725" t="str">
            <v>N1P2</v>
          </cell>
          <cell r="B725" t="str">
            <v>Poste de concreto - 10 m - urbano - suspensión - red común</v>
          </cell>
          <cell r="C725">
            <v>820000</v>
          </cell>
          <cell r="D725"/>
          <cell r="E725">
            <v>12</v>
          </cell>
          <cell r="F725" t="str">
            <v>Redes de distribución</v>
          </cell>
          <cell r="G725">
            <v>1</v>
          </cell>
          <cell r="H725">
            <v>35</v>
          </cell>
          <cell r="I725">
            <v>0.94</v>
          </cell>
        </row>
        <row r="726">
          <cell r="A726" t="str">
            <v>N1P3</v>
          </cell>
          <cell r="B726" t="str">
            <v>Poste de concreto - 12 m - urbano- suspensión - red común</v>
          </cell>
          <cell r="C726">
            <v>1019000</v>
          </cell>
          <cell r="D726"/>
          <cell r="E726">
            <v>12</v>
          </cell>
          <cell r="F726" t="str">
            <v>Redes de distribución</v>
          </cell>
          <cell r="G726">
            <v>1</v>
          </cell>
          <cell r="H726">
            <v>35</v>
          </cell>
          <cell r="I726">
            <v>0.94</v>
          </cell>
        </row>
        <row r="727">
          <cell r="A727" t="str">
            <v>N1P4</v>
          </cell>
          <cell r="B727" t="str">
            <v>Poste de madera - 8 m - urbano - suspensión - red común</v>
          </cell>
          <cell r="C727">
            <v>671000</v>
          </cell>
          <cell r="D727"/>
          <cell r="E727">
            <v>12</v>
          </cell>
          <cell r="F727" t="str">
            <v>Redes de distribución</v>
          </cell>
          <cell r="G727">
            <v>1</v>
          </cell>
          <cell r="H727">
            <v>35</v>
          </cell>
          <cell r="I727">
            <v>0.94</v>
          </cell>
        </row>
        <row r="728">
          <cell r="A728" t="str">
            <v>N1P5</v>
          </cell>
          <cell r="B728" t="str">
            <v>Poste de madera - 10 m - urbano- suspensión - red común</v>
          </cell>
          <cell r="C728">
            <v>813000</v>
          </cell>
          <cell r="D728"/>
          <cell r="E728">
            <v>12</v>
          </cell>
          <cell r="F728" t="str">
            <v>Redes de distribución</v>
          </cell>
          <cell r="G728">
            <v>1</v>
          </cell>
          <cell r="H728">
            <v>35</v>
          </cell>
          <cell r="I728">
            <v>0.94</v>
          </cell>
        </row>
        <row r="729">
          <cell r="A729" t="str">
            <v>N1P6</v>
          </cell>
          <cell r="B729" t="str">
            <v>Poste de madera - 12 m - urbano- suspensión - red común</v>
          </cell>
          <cell r="C729">
            <v>911000</v>
          </cell>
          <cell r="D729"/>
          <cell r="E729">
            <v>12</v>
          </cell>
          <cell r="F729" t="str">
            <v>Redes de distribución</v>
          </cell>
          <cell r="G729">
            <v>1</v>
          </cell>
          <cell r="H729">
            <v>35</v>
          </cell>
          <cell r="I729">
            <v>0.94</v>
          </cell>
        </row>
        <row r="730">
          <cell r="A730" t="str">
            <v>N1P7</v>
          </cell>
          <cell r="B730" t="str">
            <v>Poste de metálico - 8 m -urbano- suspensión - red común</v>
          </cell>
          <cell r="C730">
            <v>846000</v>
          </cell>
          <cell r="D730"/>
          <cell r="E730">
            <v>12</v>
          </cell>
          <cell r="F730" t="str">
            <v>Redes de distribución</v>
          </cell>
          <cell r="G730">
            <v>1</v>
          </cell>
          <cell r="H730">
            <v>35</v>
          </cell>
          <cell r="I730">
            <v>0.94</v>
          </cell>
        </row>
        <row r="731">
          <cell r="A731" t="str">
            <v>N1P8</v>
          </cell>
          <cell r="B731" t="str">
            <v>Poste de metálico - 10 m - urbano- suspensión - red común</v>
          </cell>
          <cell r="C731">
            <v>1054000</v>
          </cell>
          <cell r="D731"/>
          <cell r="E731">
            <v>12</v>
          </cell>
          <cell r="F731" t="str">
            <v>Redes de distribución</v>
          </cell>
          <cell r="G731">
            <v>1</v>
          </cell>
          <cell r="H731">
            <v>35</v>
          </cell>
          <cell r="I731">
            <v>0.94</v>
          </cell>
        </row>
        <row r="732">
          <cell r="A732" t="str">
            <v>N1P9</v>
          </cell>
          <cell r="B732" t="str">
            <v>Poste de metálico - 12 m - urbano- suspensión - red común</v>
          </cell>
          <cell r="C732">
            <v>1263000</v>
          </cell>
          <cell r="D732"/>
          <cell r="E732">
            <v>12</v>
          </cell>
          <cell r="F732" t="str">
            <v>Redes de distribución</v>
          </cell>
          <cell r="G732">
            <v>1</v>
          </cell>
          <cell r="H732">
            <v>35</v>
          </cell>
          <cell r="I732">
            <v>0.94</v>
          </cell>
        </row>
        <row r="733">
          <cell r="A733" t="str">
            <v>N1P10</v>
          </cell>
          <cell r="B733" t="str">
            <v>Poste de fibra de vidrio - 8 m - urbano- suspensión - red común</v>
          </cell>
          <cell r="C733">
            <v>1234000</v>
          </cell>
          <cell r="D733"/>
          <cell r="E733">
            <v>12</v>
          </cell>
          <cell r="F733" t="str">
            <v>Redes de distribución</v>
          </cell>
          <cell r="G733">
            <v>1</v>
          </cell>
          <cell r="H733">
            <v>35</v>
          </cell>
          <cell r="I733">
            <v>0.94</v>
          </cell>
        </row>
        <row r="734">
          <cell r="A734" t="str">
            <v>N1P11</v>
          </cell>
          <cell r="B734" t="str">
            <v>Poste de fibra de vidrio - 10 m - urbano- suspensión - red común</v>
          </cell>
          <cell r="C734">
            <v>1883000</v>
          </cell>
          <cell r="D734"/>
          <cell r="E734">
            <v>12</v>
          </cell>
          <cell r="F734" t="str">
            <v>Redes de distribución</v>
          </cell>
          <cell r="G734">
            <v>1</v>
          </cell>
          <cell r="H734">
            <v>35</v>
          </cell>
          <cell r="I734">
            <v>0.94</v>
          </cell>
        </row>
        <row r="735">
          <cell r="A735" t="str">
            <v>N1P12</v>
          </cell>
          <cell r="B735" t="str">
            <v>Poste de fibra de vidrio - 12 m - urbano- suspensión - red común</v>
          </cell>
          <cell r="C735">
            <v>2109000</v>
          </cell>
          <cell r="D735"/>
          <cell r="E735">
            <v>12</v>
          </cell>
          <cell r="F735" t="str">
            <v>Redes de distribución</v>
          </cell>
          <cell r="G735">
            <v>1</v>
          </cell>
          <cell r="H735">
            <v>35</v>
          </cell>
          <cell r="I735">
            <v>0.94</v>
          </cell>
        </row>
        <row r="736">
          <cell r="A736" t="str">
            <v>N1P13</v>
          </cell>
          <cell r="B736" t="str">
            <v>Poste de concreto - 8 m - rural- suspensión - red común</v>
          </cell>
          <cell r="C736">
            <v>758000</v>
          </cell>
          <cell r="D736"/>
          <cell r="E736">
            <v>12</v>
          </cell>
          <cell r="F736" t="str">
            <v>Redes de distribución</v>
          </cell>
          <cell r="G736">
            <v>1</v>
          </cell>
          <cell r="H736">
            <v>35</v>
          </cell>
          <cell r="I736">
            <v>0.94</v>
          </cell>
        </row>
        <row r="737">
          <cell r="A737" t="str">
            <v>N1P14</v>
          </cell>
          <cell r="B737" t="str">
            <v>Poste de concreto -10 m - rural- suspensión - red común</v>
          </cell>
          <cell r="C737">
            <v>925000</v>
          </cell>
          <cell r="D737"/>
          <cell r="E737">
            <v>12</v>
          </cell>
          <cell r="F737" t="str">
            <v>Redes de distribución</v>
          </cell>
          <cell r="G737">
            <v>1</v>
          </cell>
          <cell r="H737">
            <v>35</v>
          </cell>
          <cell r="I737">
            <v>0.94</v>
          </cell>
        </row>
        <row r="738">
          <cell r="A738" t="str">
            <v>N1P15</v>
          </cell>
          <cell r="B738" t="str">
            <v>Poste de concreto - 12 m - rural- suspensión - red común</v>
          </cell>
          <cell r="C738">
            <v>1123000</v>
          </cell>
          <cell r="D738"/>
          <cell r="E738">
            <v>12</v>
          </cell>
          <cell r="F738" t="str">
            <v>Redes de distribución</v>
          </cell>
          <cell r="G738">
            <v>1</v>
          </cell>
          <cell r="H738">
            <v>35</v>
          </cell>
          <cell r="I738">
            <v>0.94</v>
          </cell>
        </row>
        <row r="739">
          <cell r="A739" t="str">
            <v>N1P16</v>
          </cell>
          <cell r="B739" t="str">
            <v>Poste de madera - 8 m - rural- suspensión - red común</v>
          </cell>
          <cell r="C739">
            <v>775000</v>
          </cell>
          <cell r="D739"/>
          <cell r="E739">
            <v>12</v>
          </cell>
          <cell r="F739" t="str">
            <v>Redes de distribución</v>
          </cell>
          <cell r="G739">
            <v>1</v>
          </cell>
          <cell r="H739">
            <v>35</v>
          </cell>
          <cell r="I739">
            <v>0.94</v>
          </cell>
        </row>
        <row r="740">
          <cell r="A740" t="str">
            <v>N1P17</v>
          </cell>
          <cell r="B740" t="str">
            <v>Poste de madera - 10 m - rural- suspensión - red común</v>
          </cell>
          <cell r="C740">
            <v>917000</v>
          </cell>
          <cell r="D740"/>
          <cell r="E740">
            <v>12</v>
          </cell>
          <cell r="F740" t="str">
            <v>Redes de distribución</v>
          </cell>
          <cell r="G740">
            <v>1</v>
          </cell>
          <cell r="H740">
            <v>35</v>
          </cell>
          <cell r="I740">
            <v>0.94</v>
          </cell>
        </row>
        <row r="741">
          <cell r="A741" t="str">
            <v>N1P18</v>
          </cell>
          <cell r="B741" t="str">
            <v>Poste de madera - 12 m - rural- suspensión - red común</v>
          </cell>
          <cell r="C741">
            <v>1015000</v>
          </cell>
          <cell r="D741"/>
          <cell r="E741">
            <v>12</v>
          </cell>
          <cell r="F741" t="str">
            <v>Redes de distribución</v>
          </cell>
          <cell r="G741">
            <v>1</v>
          </cell>
          <cell r="H741">
            <v>35</v>
          </cell>
          <cell r="I741">
            <v>0.94</v>
          </cell>
        </row>
        <row r="742">
          <cell r="A742" t="str">
            <v>N1P19</v>
          </cell>
          <cell r="B742" t="str">
            <v>Poste de metálico - 8 m - rural- suspensión - red común</v>
          </cell>
          <cell r="C742">
            <v>950000</v>
          </cell>
          <cell r="D742"/>
          <cell r="E742">
            <v>12</v>
          </cell>
          <cell r="F742" t="str">
            <v>Redes de distribución</v>
          </cell>
          <cell r="G742">
            <v>1</v>
          </cell>
          <cell r="H742">
            <v>35</v>
          </cell>
          <cell r="I742">
            <v>0.94</v>
          </cell>
        </row>
        <row r="743">
          <cell r="A743" t="str">
            <v>N1P20</v>
          </cell>
          <cell r="B743" t="str">
            <v>Poste de metálico - 10 m - rural- suspensión - red común</v>
          </cell>
          <cell r="C743">
            <v>1159000</v>
          </cell>
          <cell r="D743"/>
          <cell r="E743">
            <v>12</v>
          </cell>
          <cell r="F743" t="str">
            <v>Redes de distribución</v>
          </cell>
          <cell r="G743">
            <v>1</v>
          </cell>
          <cell r="H743">
            <v>35</v>
          </cell>
          <cell r="I743">
            <v>0.94</v>
          </cell>
        </row>
        <row r="744">
          <cell r="A744" t="str">
            <v>N1P21</v>
          </cell>
          <cell r="B744" t="str">
            <v>Poste de metálico - 12 m - rural- suspensión - red común</v>
          </cell>
          <cell r="C744">
            <v>1367000</v>
          </cell>
          <cell r="D744"/>
          <cell r="E744">
            <v>12</v>
          </cell>
          <cell r="F744" t="str">
            <v>Redes de distribución</v>
          </cell>
          <cell r="G744">
            <v>1</v>
          </cell>
          <cell r="H744">
            <v>35</v>
          </cell>
          <cell r="I744">
            <v>0.94</v>
          </cell>
        </row>
        <row r="745">
          <cell r="A745" t="str">
            <v>N1P22</v>
          </cell>
          <cell r="B745" t="str">
            <v>Poste de fibra de vidrio - 8 m - rural- suspensión - red común</v>
          </cell>
          <cell r="C745">
            <v>1338000</v>
          </cell>
          <cell r="D745"/>
          <cell r="E745">
            <v>12</v>
          </cell>
          <cell r="F745" t="str">
            <v>Redes de distribución</v>
          </cell>
          <cell r="G745">
            <v>1</v>
          </cell>
          <cell r="H745">
            <v>35</v>
          </cell>
          <cell r="I745">
            <v>0.94</v>
          </cell>
        </row>
        <row r="746">
          <cell r="A746" t="str">
            <v>N1P23</v>
          </cell>
          <cell r="B746" t="str">
            <v>Poste de fibra de vidrio - 10 m - rural- suspensión - red común</v>
          </cell>
          <cell r="C746">
            <v>1987000</v>
          </cell>
          <cell r="D746"/>
          <cell r="E746">
            <v>12</v>
          </cell>
          <cell r="F746" t="str">
            <v>Redes de distribución</v>
          </cell>
          <cell r="G746">
            <v>1</v>
          </cell>
          <cell r="H746">
            <v>35</v>
          </cell>
          <cell r="I746">
            <v>0.94</v>
          </cell>
        </row>
        <row r="747">
          <cell r="A747" t="str">
            <v>N1P24</v>
          </cell>
          <cell r="B747" t="str">
            <v>Poste de fibra de vidrio - 12 m - rural- suspensión - red común</v>
          </cell>
          <cell r="C747">
            <v>2214000</v>
          </cell>
          <cell r="D747"/>
          <cell r="E747">
            <v>12</v>
          </cell>
          <cell r="F747" t="str">
            <v>Redes de distribución</v>
          </cell>
          <cell r="G747">
            <v>1</v>
          </cell>
          <cell r="H747">
            <v>35</v>
          </cell>
          <cell r="I747">
            <v>0.94</v>
          </cell>
        </row>
        <row r="748">
          <cell r="A748" t="str">
            <v>N1P25</v>
          </cell>
          <cell r="B748" t="str">
            <v>Poste de concreto - 8 m - urbano - retención - red común</v>
          </cell>
          <cell r="C748">
            <v>697000</v>
          </cell>
          <cell r="D748"/>
          <cell r="E748">
            <v>12</v>
          </cell>
          <cell r="F748" t="str">
            <v>Redes de distribución</v>
          </cell>
          <cell r="G748">
            <v>1</v>
          </cell>
          <cell r="H748">
            <v>35</v>
          </cell>
          <cell r="I748">
            <v>0.94</v>
          </cell>
        </row>
        <row r="749">
          <cell r="A749" t="str">
            <v>N1P26</v>
          </cell>
          <cell r="B749" t="str">
            <v>Poste de concreto - 10 m - urbano - retención - red común</v>
          </cell>
          <cell r="C749">
            <v>864000</v>
          </cell>
          <cell r="D749"/>
          <cell r="E749">
            <v>12</v>
          </cell>
          <cell r="F749" t="str">
            <v>Redes de distribución</v>
          </cell>
          <cell r="G749">
            <v>1</v>
          </cell>
          <cell r="H749">
            <v>35</v>
          </cell>
          <cell r="I749">
            <v>0.94</v>
          </cell>
        </row>
        <row r="750">
          <cell r="A750" t="str">
            <v>N1P27</v>
          </cell>
          <cell r="B750" t="str">
            <v>Poste de concreto - 12 m - urbano- retención - red común</v>
          </cell>
          <cell r="C750">
            <v>1063000</v>
          </cell>
          <cell r="D750"/>
          <cell r="E750">
            <v>12</v>
          </cell>
          <cell r="F750" t="str">
            <v>Redes de distribución</v>
          </cell>
          <cell r="G750">
            <v>1</v>
          </cell>
          <cell r="H750">
            <v>35</v>
          </cell>
          <cell r="I750">
            <v>0.94</v>
          </cell>
        </row>
        <row r="751">
          <cell r="A751" t="str">
            <v>N1P28</v>
          </cell>
          <cell r="B751" t="str">
            <v>Poste de madera - 8 m - urbano - retención - red común</v>
          </cell>
          <cell r="C751">
            <v>715000</v>
          </cell>
          <cell r="D751"/>
          <cell r="E751">
            <v>12</v>
          </cell>
          <cell r="F751" t="str">
            <v>Redes de distribución</v>
          </cell>
          <cell r="G751">
            <v>1</v>
          </cell>
          <cell r="H751">
            <v>35</v>
          </cell>
          <cell r="I751">
            <v>0.94</v>
          </cell>
        </row>
        <row r="752">
          <cell r="A752" t="str">
            <v>N1P29</v>
          </cell>
          <cell r="B752" t="str">
            <v>Poste de madera - 10 m - urbano- retención - red común</v>
          </cell>
          <cell r="C752">
            <v>857000</v>
          </cell>
          <cell r="D752"/>
          <cell r="E752">
            <v>12</v>
          </cell>
          <cell r="F752" t="str">
            <v>Redes de distribución</v>
          </cell>
          <cell r="G752">
            <v>1</v>
          </cell>
          <cell r="H752">
            <v>35</v>
          </cell>
          <cell r="I752">
            <v>0.94</v>
          </cell>
        </row>
        <row r="753">
          <cell r="A753" t="str">
            <v>N1P30</v>
          </cell>
          <cell r="B753" t="str">
            <v>Poste de madera - 12 m - urbano- retención - red común</v>
          </cell>
          <cell r="C753">
            <v>954000</v>
          </cell>
          <cell r="D753"/>
          <cell r="E753">
            <v>12</v>
          </cell>
          <cell r="F753" t="str">
            <v>Redes de distribución</v>
          </cell>
          <cell r="G753">
            <v>1</v>
          </cell>
          <cell r="H753">
            <v>35</v>
          </cell>
          <cell r="I753">
            <v>0.94</v>
          </cell>
        </row>
        <row r="754">
          <cell r="A754" t="str">
            <v>N1P31</v>
          </cell>
          <cell r="B754" t="str">
            <v>Poste de metálico - 8 m -urbano- retención - red común</v>
          </cell>
          <cell r="C754">
            <v>1102000</v>
          </cell>
          <cell r="D754"/>
          <cell r="E754">
            <v>12</v>
          </cell>
          <cell r="F754" t="str">
            <v>Redes de distribución</v>
          </cell>
          <cell r="G754">
            <v>1</v>
          </cell>
          <cell r="H754">
            <v>35</v>
          </cell>
          <cell r="I754">
            <v>0.94</v>
          </cell>
        </row>
        <row r="755">
          <cell r="A755" t="str">
            <v>N1P32</v>
          </cell>
          <cell r="B755" t="str">
            <v>Poste de metálico - 10 m - urbano- retención - red común</v>
          </cell>
          <cell r="C755">
            <v>1757000</v>
          </cell>
          <cell r="D755"/>
          <cell r="E755">
            <v>12</v>
          </cell>
          <cell r="F755" t="str">
            <v>Redes de distribución</v>
          </cell>
          <cell r="G755">
            <v>1</v>
          </cell>
          <cell r="H755">
            <v>35</v>
          </cell>
          <cell r="I755">
            <v>0.94</v>
          </cell>
        </row>
        <row r="756">
          <cell r="A756" t="str">
            <v>N1P33</v>
          </cell>
          <cell r="B756" t="str">
            <v>Poste de metálico - 12 m - urbano- retención - red común</v>
          </cell>
          <cell r="C756">
            <v>2412000</v>
          </cell>
          <cell r="D756"/>
          <cell r="E756">
            <v>12</v>
          </cell>
          <cell r="F756" t="str">
            <v>Redes de distribución</v>
          </cell>
          <cell r="G756">
            <v>1</v>
          </cell>
          <cell r="H756">
            <v>35</v>
          </cell>
          <cell r="I756">
            <v>0.94</v>
          </cell>
        </row>
        <row r="757">
          <cell r="A757" t="str">
            <v>N1P34</v>
          </cell>
          <cell r="B757" t="str">
            <v>Poste de fibra de vidrio - 8 m - urbano- retención - red común</v>
          </cell>
          <cell r="C757">
            <v>1277000</v>
          </cell>
          <cell r="D757"/>
          <cell r="E757">
            <v>12</v>
          </cell>
          <cell r="F757" t="str">
            <v>Redes de distribución</v>
          </cell>
          <cell r="G757">
            <v>1</v>
          </cell>
          <cell r="H757">
            <v>35</v>
          </cell>
          <cell r="I757">
            <v>0.94</v>
          </cell>
        </row>
        <row r="758">
          <cell r="A758" t="str">
            <v>N1P35</v>
          </cell>
          <cell r="B758" t="str">
            <v>Poste de fibra de vidrio - 10 m - urbano- retención - red común</v>
          </cell>
          <cell r="C758">
            <v>1927000</v>
          </cell>
          <cell r="D758"/>
          <cell r="E758">
            <v>12</v>
          </cell>
          <cell r="F758" t="str">
            <v>Redes de distribución</v>
          </cell>
          <cell r="G758">
            <v>1</v>
          </cell>
          <cell r="H758">
            <v>35</v>
          </cell>
          <cell r="I758">
            <v>0.94</v>
          </cell>
        </row>
        <row r="759">
          <cell r="A759" t="str">
            <v>N1P36</v>
          </cell>
          <cell r="B759" t="str">
            <v>Poste de fibra de vidrio - 12 m - urbano- retención - red común</v>
          </cell>
          <cell r="C759">
            <v>2153000</v>
          </cell>
          <cell r="D759"/>
          <cell r="E759">
            <v>12</v>
          </cell>
          <cell r="F759" t="str">
            <v>Redes de distribución</v>
          </cell>
          <cell r="G759">
            <v>1</v>
          </cell>
          <cell r="H759">
            <v>35</v>
          </cell>
          <cell r="I759">
            <v>0.94</v>
          </cell>
        </row>
        <row r="760">
          <cell r="A760" t="str">
            <v>N1P37</v>
          </cell>
          <cell r="B760" t="str">
            <v>Poste de concreto - 8 m - rural- retención - red común</v>
          </cell>
          <cell r="C760">
            <v>801000</v>
          </cell>
          <cell r="D760"/>
          <cell r="E760">
            <v>12</v>
          </cell>
          <cell r="F760" t="str">
            <v>Redes de distribución</v>
          </cell>
          <cell r="G760">
            <v>1</v>
          </cell>
          <cell r="H760">
            <v>35</v>
          </cell>
          <cell r="I760">
            <v>0.94</v>
          </cell>
        </row>
        <row r="761">
          <cell r="A761" t="str">
            <v>N1P38</v>
          </cell>
          <cell r="B761" t="str">
            <v>Poste de concreto -10 m - rural- retención - red común</v>
          </cell>
          <cell r="C761">
            <v>968000</v>
          </cell>
          <cell r="D761"/>
          <cell r="E761">
            <v>12</v>
          </cell>
          <cell r="F761" t="str">
            <v>Redes de distribución</v>
          </cell>
          <cell r="G761">
            <v>1</v>
          </cell>
          <cell r="H761">
            <v>35</v>
          </cell>
          <cell r="I761">
            <v>0.94</v>
          </cell>
        </row>
        <row r="762">
          <cell r="A762" t="str">
            <v>N1P39</v>
          </cell>
          <cell r="B762" t="str">
            <v>Poste de concreto - 12 m - rural- retención - red común</v>
          </cell>
          <cell r="C762">
            <v>1167000</v>
          </cell>
          <cell r="D762"/>
          <cell r="E762">
            <v>12</v>
          </cell>
          <cell r="F762" t="str">
            <v>Redes de distribución</v>
          </cell>
          <cell r="G762">
            <v>1</v>
          </cell>
          <cell r="H762">
            <v>35</v>
          </cell>
          <cell r="I762">
            <v>0.94</v>
          </cell>
        </row>
        <row r="763">
          <cell r="A763" t="str">
            <v>N1P40</v>
          </cell>
          <cell r="B763" t="str">
            <v>Poste de madera - 8 m - rural- retención - red común</v>
          </cell>
          <cell r="C763">
            <v>819000</v>
          </cell>
          <cell r="D763"/>
          <cell r="E763">
            <v>12</v>
          </cell>
          <cell r="F763" t="str">
            <v>Redes de distribución</v>
          </cell>
          <cell r="G763">
            <v>1</v>
          </cell>
          <cell r="H763">
            <v>35</v>
          </cell>
          <cell r="I763">
            <v>0.94</v>
          </cell>
        </row>
        <row r="764">
          <cell r="A764" t="str">
            <v>N1P41</v>
          </cell>
          <cell r="B764" t="str">
            <v>Poste de madera - 10 m - rural- retención - red común</v>
          </cell>
          <cell r="C764">
            <v>961000</v>
          </cell>
          <cell r="D764"/>
          <cell r="E764">
            <v>12</v>
          </cell>
          <cell r="F764" t="str">
            <v>Redes de distribución</v>
          </cell>
          <cell r="G764">
            <v>1</v>
          </cell>
          <cell r="H764">
            <v>35</v>
          </cell>
          <cell r="I764">
            <v>0.94</v>
          </cell>
        </row>
        <row r="765">
          <cell r="A765" t="str">
            <v>N1P42</v>
          </cell>
          <cell r="B765" t="str">
            <v>Poste de madera - 12 m - rural- retención - red común</v>
          </cell>
          <cell r="C765">
            <v>1058000</v>
          </cell>
          <cell r="D765"/>
          <cell r="E765">
            <v>12</v>
          </cell>
          <cell r="F765" t="str">
            <v>Redes de distribución</v>
          </cell>
          <cell r="G765">
            <v>1</v>
          </cell>
          <cell r="H765">
            <v>35</v>
          </cell>
          <cell r="I765">
            <v>0.94</v>
          </cell>
        </row>
        <row r="766">
          <cell r="A766" t="str">
            <v>N1P43</v>
          </cell>
          <cell r="B766" t="str">
            <v>Poste de metálico - 8 m - rural- retención - red común</v>
          </cell>
          <cell r="C766">
            <v>1206000</v>
          </cell>
          <cell r="D766"/>
          <cell r="E766">
            <v>12</v>
          </cell>
          <cell r="F766" t="str">
            <v>Redes de distribución</v>
          </cell>
          <cell r="G766">
            <v>1</v>
          </cell>
          <cell r="H766">
            <v>35</v>
          </cell>
          <cell r="I766">
            <v>0.94</v>
          </cell>
        </row>
        <row r="767">
          <cell r="A767" t="str">
            <v>N1P44</v>
          </cell>
          <cell r="B767" t="str">
            <v>Poste de metálico - 10 m - rural- retención - red común</v>
          </cell>
          <cell r="C767">
            <v>1861000</v>
          </cell>
          <cell r="D767"/>
          <cell r="E767">
            <v>12</v>
          </cell>
          <cell r="F767" t="str">
            <v>Redes de distribución</v>
          </cell>
          <cell r="G767">
            <v>1</v>
          </cell>
          <cell r="H767">
            <v>35</v>
          </cell>
          <cell r="I767">
            <v>0.94</v>
          </cell>
        </row>
        <row r="768">
          <cell r="A768" t="str">
            <v>N1P45</v>
          </cell>
          <cell r="B768" t="str">
            <v>Poste de metálico - 12 m - rural- retención - red común</v>
          </cell>
          <cell r="C768">
            <v>2516000</v>
          </cell>
          <cell r="D768"/>
          <cell r="E768">
            <v>12</v>
          </cell>
          <cell r="F768" t="str">
            <v>Redes de distribución</v>
          </cell>
          <cell r="G768">
            <v>1</v>
          </cell>
          <cell r="H768">
            <v>35</v>
          </cell>
          <cell r="I768">
            <v>0.94</v>
          </cell>
        </row>
        <row r="769">
          <cell r="A769" t="str">
            <v>N1P46</v>
          </cell>
          <cell r="B769" t="str">
            <v>Poste de fibra de vidrio - 8 m - rural- retención - red común</v>
          </cell>
          <cell r="C769">
            <v>1381000</v>
          </cell>
          <cell r="D769"/>
          <cell r="E769">
            <v>12</v>
          </cell>
          <cell r="F769" t="str">
            <v>Redes de distribución</v>
          </cell>
          <cell r="G769">
            <v>1</v>
          </cell>
          <cell r="H769">
            <v>35</v>
          </cell>
          <cell r="I769">
            <v>0.94</v>
          </cell>
        </row>
        <row r="770">
          <cell r="A770" t="str">
            <v>N1P47</v>
          </cell>
          <cell r="B770" t="str">
            <v>Poste de fibra de vidrio - 10 m - rural- retención - red común</v>
          </cell>
          <cell r="C770">
            <v>2031000</v>
          </cell>
          <cell r="D770"/>
          <cell r="E770">
            <v>12</v>
          </cell>
          <cell r="F770" t="str">
            <v>Redes de distribución</v>
          </cell>
          <cell r="G770">
            <v>1</v>
          </cell>
          <cell r="H770">
            <v>35</v>
          </cell>
          <cell r="I770">
            <v>0.94</v>
          </cell>
        </row>
        <row r="771">
          <cell r="A771" t="str">
            <v>N1P48</v>
          </cell>
          <cell r="B771" t="str">
            <v>Poste de fibra de vidrio - 12 m - rural- retención - red común</v>
          </cell>
          <cell r="C771">
            <v>2257000</v>
          </cell>
          <cell r="D771"/>
          <cell r="E771">
            <v>12</v>
          </cell>
          <cell r="F771" t="str">
            <v>Redes de distribución</v>
          </cell>
          <cell r="G771">
            <v>1</v>
          </cell>
          <cell r="H771">
            <v>35</v>
          </cell>
          <cell r="I771">
            <v>0.94</v>
          </cell>
        </row>
        <row r="772">
          <cell r="A772" t="str">
            <v>N1P49</v>
          </cell>
          <cell r="B772" t="str">
            <v>Poste de concreto - 8 m - urbano - suspensión - red trenzada</v>
          </cell>
          <cell r="C772">
            <v>646000</v>
          </cell>
          <cell r="D772"/>
          <cell r="E772">
            <v>12</v>
          </cell>
          <cell r="F772" t="str">
            <v>Redes de distribución</v>
          </cell>
          <cell r="G772">
            <v>1</v>
          </cell>
          <cell r="H772">
            <v>35</v>
          </cell>
          <cell r="I772">
            <v>0.94</v>
          </cell>
        </row>
        <row r="773">
          <cell r="A773" t="str">
            <v>N1P50</v>
          </cell>
          <cell r="B773" t="str">
            <v>Poste de concreto - 10 m - urbano - suspensión - red trenzada</v>
          </cell>
          <cell r="C773">
            <v>813000</v>
          </cell>
          <cell r="D773"/>
          <cell r="E773">
            <v>12</v>
          </cell>
          <cell r="F773" t="str">
            <v>Redes de distribución</v>
          </cell>
          <cell r="G773">
            <v>1</v>
          </cell>
          <cell r="H773">
            <v>35</v>
          </cell>
          <cell r="I773">
            <v>0.94</v>
          </cell>
        </row>
        <row r="774">
          <cell r="A774" t="str">
            <v>N1P51</v>
          </cell>
          <cell r="B774" t="str">
            <v>Poste de concreto - 12 m - urbano- suspensión - red trenzada</v>
          </cell>
          <cell r="C774">
            <v>1011000</v>
          </cell>
          <cell r="D774"/>
          <cell r="E774">
            <v>12</v>
          </cell>
          <cell r="F774" t="str">
            <v>Redes de distribución</v>
          </cell>
          <cell r="G774">
            <v>1</v>
          </cell>
          <cell r="H774">
            <v>35</v>
          </cell>
          <cell r="I774">
            <v>0.94</v>
          </cell>
        </row>
        <row r="775">
          <cell r="A775" t="str">
            <v>N1P52</v>
          </cell>
          <cell r="B775" t="str">
            <v>Poste de madera - 8 m - urbano - suspensión - red trenzada</v>
          </cell>
          <cell r="C775">
            <v>663000</v>
          </cell>
          <cell r="D775"/>
          <cell r="E775">
            <v>12</v>
          </cell>
          <cell r="F775" t="str">
            <v>Redes de distribución</v>
          </cell>
          <cell r="G775">
            <v>1</v>
          </cell>
          <cell r="H775">
            <v>35</v>
          </cell>
          <cell r="I775">
            <v>0.94</v>
          </cell>
        </row>
        <row r="776">
          <cell r="A776" t="str">
            <v>N1P53</v>
          </cell>
          <cell r="B776" t="str">
            <v>Poste de madera - 10 m - urbano- suspensión - red trenzada</v>
          </cell>
          <cell r="C776">
            <v>805000</v>
          </cell>
          <cell r="D776"/>
          <cell r="E776">
            <v>12</v>
          </cell>
          <cell r="F776" t="str">
            <v>Redes de distribución</v>
          </cell>
          <cell r="G776">
            <v>1</v>
          </cell>
          <cell r="H776">
            <v>35</v>
          </cell>
          <cell r="I776">
            <v>0.94</v>
          </cell>
        </row>
        <row r="777">
          <cell r="A777" t="str">
            <v>N1P54</v>
          </cell>
          <cell r="B777" t="str">
            <v>Poste de madera - 12 m - urbano- suspensión - red trenzada</v>
          </cell>
          <cell r="C777">
            <v>903000</v>
          </cell>
          <cell r="D777"/>
          <cell r="E777">
            <v>12</v>
          </cell>
          <cell r="F777" t="str">
            <v>Redes de distribución</v>
          </cell>
          <cell r="G777">
            <v>1</v>
          </cell>
          <cell r="H777">
            <v>35</v>
          </cell>
          <cell r="I777">
            <v>0.94</v>
          </cell>
        </row>
        <row r="778">
          <cell r="A778" t="str">
            <v>N1P55</v>
          </cell>
          <cell r="B778" t="str">
            <v>Poste de metálico - 8 m -urbano- suspensión - red trenzada</v>
          </cell>
          <cell r="C778">
            <v>838000</v>
          </cell>
          <cell r="D778"/>
          <cell r="E778">
            <v>12</v>
          </cell>
          <cell r="F778" t="str">
            <v>Redes de distribución</v>
          </cell>
          <cell r="G778">
            <v>1</v>
          </cell>
          <cell r="H778">
            <v>35</v>
          </cell>
          <cell r="I778">
            <v>0.94</v>
          </cell>
        </row>
        <row r="779">
          <cell r="A779" t="str">
            <v>N1P56</v>
          </cell>
          <cell r="B779" t="str">
            <v>Poste de metálico - 10 m - urbano- suspensión - red trenzada</v>
          </cell>
          <cell r="C779">
            <v>1047000</v>
          </cell>
          <cell r="D779"/>
          <cell r="E779">
            <v>12</v>
          </cell>
          <cell r="F779" t="str">
            <v>Redes de distribución</v>
          </cell>
          <cell r="G779">
            <v>1</v>
          </cell>
          <cell r="H779">
            <v>35</v>
          </cell>
          <cell r="I779">
            <v>0.94</v>
          </cell>
        </row>
        <row r="780">
          <cell r="A780" t="str">
            <v>N1P57</v>
          </cell>
          <cell r="B780" t="str">
            <v>Poste de metálico - 12 m - urbano- suspensión - red trenzada</v>
          </cell>
          <cell r="C780">
            <v>1256000</v>
          </cell>
          <cell r="D780"/>
          <cell r="E780">
            <v>12</v>
          </cell>
          <cell r="F780" t="str">
            <v>Redes de distribución</v>
          </cell>
          <cell r="G780">
            <v>1</v>
          </cell>
          <cell r="H780">
            <v>35</v>
          </cell>
          <cell r="I780">
            <v>0.94</v>
          </cell>
        </row>
        <row r="781">
          <cell r="A781" t="str">
            <v>N1P58</v>
          </cell>
          <cell r="B781" t="str">
            <v>Poste de fibra de vidrio - 8 m - urbano- suspensión - red trenzada</v>
          </cell>
          <cell r="C781">
            <v>1226000</v>
          </cell>
          <cell r="D781"/>
          <cell r="E781">
            <v>12</v>
          </cell>
          <cell r="F781" t="str">
            <v>Redes de distribución</v>
          </cell>
          <cell r="G781">
            <v>1</v>
          </cell>
          <cell r="H781">
            <v>35</v>
          </cell>
          <cell r="I781">
            <v>0.94</v>
          </cell>
        </row>
        <row r="782">
          <cell r="A782" t="str">
            <v>N1P59</v>
          </cell>
          <cell r="B782" t="str">
            <v>Poste de fibra de vidrio - 10 m - urbano- suspensión - red trenzada</v>
          </cell>
          <cell r="C782">
            <v>1875000</v>
          </cell>
          <cell r="D782"/>
          <cell r="E782">
            <v>12</v>
          </cell>
          <cell r="F782" t="str">
            <v>Redes de distribución</v>
          </cell>
          <cell r="G782">
            <v>1</v>
          </cell>
          <cell r="H782">
            <v>35</v>
          </cell>
          <cell r="I782">
            <v>0.94</v>
          </cell>
        </row>
        <row r="783">
          <cell r="A783" t="str">
            <v>N1P60</v>
          </cell>
          <cell r="B783" t="str">
            <v>Poste de fibra de vidrio - 12 m - urbano- suspensión - red trenzada</v>
          </cell>
          <cell r="C783">
            <v>2102000</v>
          </cell>
          <cell r="D783"/>
          <cell r="E783">
            <v>12</v>
          </cell>
          <cell r="F783" t="str">
            <v>Redes de distribución</v>
          </cell>
          <cell r="G783">
            <v>1</v>
          </cell>
          <cell r="H783">
            <v>35</v>
          </cell>
          <cell r="I783">
            <v>0.94</v>
          </cell>
        </row>
        <row r="784">
          <cell r="A784" t="str">
            <v>N1P61</v>
          </cell>
          <cell r="B784" t="str">
            <v>Poste de concreto - 8 m - rural- suspensión - red trenzada</v>
          </cell>
          <cell r="C784">
            <v>750000</v>
          </cell>
          <cell r="D784"/>
          <cell r="E784">
            <v>12</v>
          </cell>
          <cell r="F784" t="str">
            <v>Redes de distribución</v>
          </cell>
          <cell r="G784">
            <v>1</v>
          </cell>
          <cell r="H784">
            <v>35</v>
          </cell>
          <cell r="I784">
            <v>0.94</v>
          </cell>
        </row>
        <row r="785">
          <cell r="A785" t="str">
            <v>N1P62</v>
          </cell>
          <cell r="B785" t="str">
            <v>Poste de concreto -10 m - rural- suspensión - red trenzada</v>
          </cell>
          <cell r="C785">
            <v>917000</v>
          </cell>
          <cell r="D785"/>
          <cell r="E785">
            <v>12</v>
          </cell>
          <cell r="F785" t="str">
            <v>Redes de distribución</v>
          </cell>
          <cell r="G785">
            <v>1</v>
          </cell>
          <cell r="H785">
            <v>35</v>
          </cell>
          <cell r="I785">
            <v>0.94</v>
          </cell>
        </row>
        <row r="786">
          <cell r="A786" t="str">
            <v>N1P63</v>
          </cell>
          <cell r="B786" t="str">
            <v>Poste de concreto - 12 m - rural- suspensión - red trenzada</v>
          </cell>
          <cell r="C786">
            <v>1116000</v>
          </cell>
          <cell r="D786"/>
          <cell r="E786">
            <v>12</v>
          </cell>
          <cell r="F786" t="str">
            <v>Redes de distribución</v>
          </cell>
          <cell r="G786">
            <v>1</v>
          </cell>
          <cell r="H786">
            <v>35</v>
          </cell>
          <cell r="I786">
            <v>0.94</v>
          </cell>
        </row>
        <row r="787">
          <cell r="A787" t="str">
            <v>N1P64</v>
          </cell>
          <cell r="B787" t="str">
            <v>Poste de madera - 8 m - rural- suspensión - red trenzada</v>
          </cell>
          <cell r="C787">
            <v>768000</v>
          </cell>
          <cell r="D787"/>
          <cell r="E787">
            <v>12</v>
          </cell>
          <cell r="F787" t="str">
            <v>Redes de distribución</v>
          </cell>
          <cell r="G787">
            <v>1</v>
          </cell>
          <cell r="H787">
            <v>35</v>
          </cell>
          <cell r="I787">
            <v>0.94</v>
          </cell>
        </row>
        <row r="788">
          <cell r="A788" t="str">
            <v>N1P65</v>
          </cell>
          <cell r="B788" t="str">
            <v>Poste de madera - 10 m - rural- suspensión - red trenzada</v>
          </cell>
          <cell r="C788">
            <v>909000</v>
          </cell>
          <cell r="D788"/>
          <cell r="E788">
            <v>12</v>
          </cell>
          <cell r="F788" t="str">
            <v>Redes de distribución</v>
          </cell>
          <cell r="G788">
            <v>1</v>
          </cell>
          <cell r="H788">
            <v>35</v>
          </cell>
          <cell r="I788">
            <v>0.94</v>
          </cell>
        </row>
        <row r="789">
          <cell r="A789" t="str">
            <v>N1P66</v>
          </cell>
          <cell r="B789" t="str">
            <v>Poste de madera - 12 m - rural- suspensión - red trenzada</v>
          </cell>
          <cell r="C789">
            <v>1007000</v>
          </cell>
          <cell r="D789"/>
          <cell r="E789">
            <v>12</v>
          </cell>
          <cell r="F789" t="str">
            <v>Redes de distribución</v>
          </cell>
          <cell r="G789">
            <v>1</v>
          </cell>
          <cell r="H789">
            <v>35</v>
          </cell>
          <cell r="I789">
            <v>0.94</v>
          </cell>
        </row>
        <row r="790">
          <cell r="A790" t="str">
            <v>N1P67</v>
          </cell>
          <cell r="B790" t="str">
            <v>Poste de metálico - 8 m - rural- suspensión - red trenzada</v>
          </cell>
          <cell r="C790">
            <v>942000</v>
          </cell>
          <cell r="D790"/>
          <cell r="E790">
            <v>12</v>
          </cell>
          <cell r="F790" t="str">
            <v>Redes de distribución</v>
          </cell>
          <cell r="G790">
            <v>1</v>
          </cell>
          <cell r="H790">
            <v>35</v>
          </cell>
          <cell r="I790">
            <v>0.94</v>
          </cell>
        </row>
        <row r="791">
          <cell r="A791" t="str">
            <v>N1P68</v>
          </cell>
          <cell r="B791" t="str">
            <v>Poste de metálico - 10 m - rural- suspensión - red trenzada</v>
          </cell>
          <cell r="C791">
            <v>1151000</v>
          </cell>
          <cell r="D791"/>
          <cell r="E791">
            <v>12</v>
          </cell>
          <cell r="F791" t="str">
            <v>Redes de distribución</v>
          </cell>
          <cell r="G791">
            <v>1</v>
          </cell>
          <cell r="H791">
            <v>35</v>
          </cell>
          <cell r="I791">
            <v>0.94</v>
          </cell>
        </row>
        <row r="792">
          <cell r="A792" t="str">
            <v>N1P69</v>
          </cell>
          <cell r="B792" t="str">
            <v>Poste de metálico - 12 m - rural- suspensión - red trenzada</v>
          </cell>
          <cell r="C792">
            <v>1360000</v>
          </cell>
          <cell r="D792"/>
          <cell r="E792">
            <v>12</v>
          </cell>
          <cell r="F792" t="str">
            <v>Redes de distribución</v>
          </cell>
          <cell r="G792">
            <v>1</v>
          </cell>
          <cell r="H792">
            <v>35</v>
          </cell>
          <cell r="I792">
            <v>0.94</v>
          </cell>
        </row>
        <row r="793">
          <cell r="A793" t="str">
            <v>N1P70</v>
          </cell>
          <cell r="B793" t="str">
            <v>Poste de fibra de vidrio - 8 m - rural- suspensión - red trenzada</v>
          </cell>
          <cell r="C793">
            <v>1330000</v>
          </cell>
          <cell r="D793"/>
          <cell r="E793">
            <v>12</v>
          </cell>
          <cell r="F793" t="str">
            <v>Redes de distribución</v>
          </cell>
          <cell r="G793">
            <v>1</v>
          </cell>
          <cell r="H793">
            <v>35</v>
          </cell>
          <cell r="I793">
            <v>0.94</v>
          </cell>
        </row>
        <row r="794">
          <cell r="A794" t="str">
            <v>N1P71</v>
          </cell>
          <cell r="B794" t="str">
            <v>Poste de fibra de vidrio - 10 m - rural- suspensión - red trenzada</v>
          </cell>
          <cell r="C794">
            <v>1980000</v>
          </cell>
          <cell r="D794"/>
          <cell r="E794">
            <v>12</v>
          </cell>
          <cell r="F794" t="str">
            <v>Redes de distribución</v>
          </cell>
          <cell r="G794">
            <v>1</v>
          </cell>
          <cell r="H794">
            <v>35</v>
          </cell>
          <cell r="I794">
            <v>0.94</v>
          </cell>
        </row>
        <row r="795">
          <cell r="A795" t="str">
            <v>N1P72</v>
          </cell>
          <cell r="B795" t="str">
            <v>Poste de fibra de vidrio - 12 m - rural- suspensión - red trenzada</v>
          </cell>
          <cell r="C795">
            <v>2206000</v>
          </cell>
          <cell r="D795"/>
          <cell r="E795">
            <v>12</v>
          </cell>
          <cell r="F795" t="str">
            <v>Redes de distribución</v>
          </cell>
          <cell r="G795">
            <v>1</v>
          </cell>
          <cell r="H795">
            <v>35</v>
          </cell>
          <cell r="I795">
            <v>0.94</v>
          </cell>
        </row>
        <row r="796">
          <cell r="A796" t="str">
            <v>N1P73</v>
          </cell>
          <cell r="B796" t="str">
            <v>Poste de concreto - 8 m - urbano - retención - red trenzada</v>
          </cell>
          <cell r="C796">
            <v>663000</v>
          </cell>
          <cell r="D796"/>
          <cell r="E796">
            <v>12</v>
          </cell>
          <cell r="F796" t="str">
            <v>Redes de distribución</v>
          </cell>
          <cell r="G796">
            <v>1</v>
          </cell>
          <cell r="H796">
            <v>35</v>
          </cell>
          <cell r="I796">
            <v>0.94</v>
          </cell>
        </row>
        <row r="797">
          <cell r="A797" t="str">
            <v>N1P74</v>
          </cell>
          <cell r="B797" t="str">
            <v>Poste de concreto - 10 m - urbano - retención - red trenzada</v>
          </cell>
          <cell r="C797">
            <v>829000</v>
          </cell>
          <cell r="D797"/>
          <cell r="E797">
            <v>12</v>
          </cell>
          <cell r="F797" t="str">
            <v>Redes de distribución</v>
          </cell>
          <cell r="G797">
            <v>1</v>
          </cell>
          <cell r="H797">
            <v>35</v>
          </cell>
          <cell r="I797">
            <v>0.94</v>
          </cell>
        </row>
        <row r="798">
          <cell r="A798" t="str">
            <v>N1P75</v>
          </cell>
          <cell r="B798" t="str">
            <v>Poste de concreto - 12 m - urbano- retención - red trenzada</v>
          </cell>
          <cell r="C798">
            <v>1028000</v>
          </cell>
          <cell r="D798"/>
          <cell r="E798">
            <v>12</v>
          </cell>
          <cell r="F798" t="str">
            <v>Redes de distribución</v>
          </cell>
          <cell r="G798">
            <v>1</v>
          </cell>
          <cell r="H798">
            <v>35</v>
          </cell>
          <cell r="I798">
            <v>0.94</v>
          </cell>
        </row>
        <row r="799">
          <cell r="A799" t="str">
            <v>N1P76</v>
          </cell>
          <cell r="B799" t="str">
            <v>Poste de madera - 8 m - urbano - retención - red trenzada</v>
          </cell>
          <cell r="C799">
            <v>680000</v>
          </cell>
          <cell r="D799"/>
          <cell r="E799">
            <v>12</v>
          </cell>
          <cell r="F799" t="str">
            <v>Redes de distribución</v>
          </cell>
          <cell r="G799">
            <v>1</v>
          </cell>
          <cell r="H799">
            <v>35</v>
          </cell>
          <cell r="I799">
            <v>0.94</v>
          </cell>
        </row>
        <row r="800">
          <cell r="A800" t="str">
            <v>N1P77</v>
          </cell>
          <cell r="B800" t="str">
            <v>Poste de madera - 10 m - urbano- retención - red trenzada</v>
          </cell>
          <cell r="C800">
            <v>822000</v>
          </cell>
          <cell r="D800"/>
          <cell r="E800">
            <v>12</v>
          </cell>
          <cell r="F800" t="str">
            <v>Redes de distribución</v>
          </cell>
          <cell r="G800">
            <v>1</v>
          </cell>
          <cell r="H800">
            <v>35</v>
          </cell>
          <cell r="I800">
            <v>0.94</v>
          </cell>
        </row>
        <row r="801">
          <cell r="A801" t="str">
            <v>N1P78</v>
          </cell>
          <cell r="B801" t="str">
            <v>Poste de madera - 12 m - urbano- retención - red trenzada</v>
          </cell>
          <cell r="C801">
            <v>920000</v>
          </cell>
          <cell r="D801"/>
          <cell r="E801">
            <v>12</v>
          </cell>
          <cell r="F801" t="str">
            <v>Redes de distribución</v>
          </cell>
          <cell r="G801">
            <v>1</v>
          </cell>
          <cell r="H801">
            <v>35</v>
          </cell>
          <cell r="I801">
            <v>0.94</v>
          </cell>
        </row>
        <row r="802">
          <cell r="A802" t="str">
            <v>N1P79</v>
          </cell>
          <cell r="B802" t="str">
            <v>Poste de metálico - 8 m -urbano- retención - red trenzada</v>
          </cell>
          <cell r="C802">
            <v>1067000</v>
          </cell>
          <cell r="D802"/>
          <cell r="E802">
            <v>12</v>
          </cell>
          <cell r="F802" t="str">
            <v>Redes de distribución</v>
          </cell>
          <cell r="G802">
            <v>1</v>
          </cell>
          <cell r="H802">
            <v>35</v>
          </cell>
          <cell r="I802">
            <v>0.94</v>
          </cell>
        </row>
        <row r="803">
          <cell r="A803" t="str">
            <v>N1P80</v>
          </cell>
          <cell r="B803" t="str">
            <v>Poste de metálico - 10 m - urbano- retención - red trenzada</v>
          </cell>
          <cell r="C803">
            <v>1722000</v>
          </cell>
          <cell r="D803"/>
          <cell r="E803">
            <v>12</v>
          </cell>
          <cell r="F803" t="str">
            <v>Redes de distribución</v>
          </cell>
          <cell r="G803">
            <v>1</v>
          </cell>
          <cell r="H803">
            <v>35</v>
          </cell>
          <cell r="I803">
            <v>0.94</v>
          </cell>
        </row>
        <row r="804">
          <cell r="A804" t="str">
            <v>N1P81</v>
          </cell>
          <cell r="B804" t="str">
            <v>Poste de metálico - 12 m - urbano- retención - red trenzada</v>
          </cell>
          <cell r="C804">
            <v>2377000</v>
          </cell>
          <cell r="D804"/>
          <cell r="E804">
            <v>12</v>
          </cell>
          <cell r="F804" t="str">
            <v>Redes de distribución</v>
          </cell>
          <cell r="G804">
            <v>1</v>
          </cell>
          <cell r="H804">
            <v>35</v>
          </cell>
          <cell r="I804">
            <v>0.94</v>
          </cell>
        </row>
        <row r="805">
          <cell r="A805" t="str">
            <v>N1P82</v>
          </cell>
          <cell r="B805" t="str">
            <v>Poste de fibra de vidrio - 8 m - urbano- retención - red trenzada</v>
          </cell>
          <cell r="C805">
            <v>1243000</v>
          </cell>
          <cell r="D805"/>
          <cell r="E805">
            <v>12</v>
          </cell>
          <cell r="F805" t="str">
            <v>Redes de distribución</v>
          </cell>
          <cell r="G805">
            <v>1</v>
          </cell>
          <cell r="H805">
            <v>35</v>
          </cell>
          <cell r="I805">
            <v>0.94</v>
          </cell>
        </row>
        <row r="806">
          <cell r="A806" t="str">
            <v>N1P83</v>
          </cell>
          <cell r="B806" t="str">
            <v>Poste de fibra de vidrio - 10 m - urbano- retención - red trenzada</v>
          </cell>
          <cell r="C806">
            <v>1892000</v>
          </cell>
          <cell r="D806"/>
          <cell r="E806">
            <v>12</v>
          </cell>
          <cell r="F806" t="str">
            <v>Redes de distribución</v>
          </cell>
          <cell r="G806">
            <v>1</v>
          </cell>
          <cell r="H806">
            <v>35</v>
          </cell>
          <cell r="I806">
            <v>0.94</v>
          </cell>
        </row>
        <row r="807">
          <cell r="A807" t="str">
            <v>N1P84</v>
          </cell>
          <cell r="B807" t="str">
            <v>Poste de fibra de vidrio - 12 m - urbano- retención - red trenzada</v>
          </cell>
          <cell r="C807">
            <v>2118000</v>
          </cell>
          <cell r="D807"/>
          <cell r="E807">
            <v>12</v>
          </cell>
          <cell r="F807" t="str">
            <v>Redes de distribución</v>
          </cell>
          <cell r="G807">
            <v>1</v>
          </cell>
          <cell r="H807">
            <v>35</v>
          </cell>
          <cell r="I807">
            <v>0.94</v>
          </cell>
        </row>
        <row r="808">
          <cell r="A808" t="str">
            <v>N1P85</v>
          </cell>
          <cell r="B808" t="str">
            <v>Poste de concreto - 8 m - rural- retención - red trenzada</v>
          </cell>
          <cell r="C808">
            <v>767000</v>
          </cell>
          <cell r="D808"/>
          <cell r="E808">
            <v>12</v>
          </cell>
          <cell r="F808" t="str">
            <v>Redes de distribución</v>
          </cell>
          <cell r="G808">
            <v>1</v>
          </cell>
          <cell r="H808">
            <v>35</v>
          </cell>
          <cell r="I808">
            <v>0.94</v>
          </cell>
        </row>
        <row r="809">
          <cell r="A809" t="str">
            <v>N1P86</v>
          </cell>
          <cell r="B809" t="str">
            <v>Poste de concreto -10 m - rural- retención - red trenzada</v>
          </cell>
          <cell r="C809">
            <v>933000</v>
          </cell>
          <cell r="D809"/>
          <cell r="E809">
            <v>12</v>
          </cell>
          <cell r="F809" t="str">
            <v>Redes de distribución</v>
          </cell>
          <cell r="G809">
            <v>1</v>
          </cell>
          <cell r="H809">
            <v>35</v>
          </cell>
          <cell r="I809">
            <v>0.94</v>
          </cell>
        </row>
        <row r="810">
          <cell r="A810" t="str">
            <v>N1P87</v>
          </cell>
          <cell r="B810" t="str">
            <v>Poste de concreto - 12 m - rural- retención - red trenzada</v>
          </cell>
          <cell r="C810">
            <v>1132000</v>
          </cell>
          <cell r="D810"/>
          <cell r="E810">
            <v>12</v>
          </cell>
          <cell r="F810" t="str">
            <v>Redes de distribución</v>
          </cell>
          <cell r="G810">
            <v>1</v>
          </cell>
          <cell r="H810">
            <v>35</v>
          </cell>
          <cell r="I810">
            <v>0.94</v>
          </cell>
        </row>
        <row r="811">
          <cell r="A811" t="str">
            <v>N1P88</v>
          </cell>
          <cell r="B811" t="str">
            <v>Poste de madera - 8 m - rural- retención - red trenzada</v>
          </cell>
          <cell r="C811">
            <v>784000</v>
          </cell>
          <cell r="D811"/>
          <cell r="E811">
            <v>12</v>
          </cell>
          <cell r="F811" t="str">
            <v>Redes de distribución</v>
          </cell>
          <cell r="G811">
            <v>1</v>
          </cell>
          <cell r="H811">
            <v>35</v>
          </cell>
          <cell r="I811">
            <v>0.94</v>
          </cell>
        </row>
        <row r="812">
          <cell r="A812" t="str">
            <v>N1P89</v>
          </cell>
          <cell r="B812" t="str">
            <v>Poste de madera - 10 m - rural- retención - red trenzada</v>
          </cell>
          <cell r="C812">
            <v>926000</v>
          </cell>
          <cell r="D812"/>
          <cell r="E812">
            <v>12</v>
          </cell>
          <cell r="F812" t="str">
            <v>Redes de distribución</v>
          </cell>
          <cell r="G812">
            <v>1</v>
          </cell>
          <cell r="H812">
            <v>35</v>
          </cell>
          <cell r="I812">
            <v>0.94</v>
          </cell>
        </row>
        <row r="813">
          <cell r="A813" t="str">
            <v>N1P90</v>
          </cell>
          <cell r="B813" t="str">
            <v>Poste de madera - 12 m - rural- retención - red trenzada</v>
          </cell>
          <cell r="C813">
            <v>1024000</v>
          </cell>
          <cell r="D813"/>
          <cell r="E813">
            <v>12</v>
          </cell>
          <cell r="F813" t="str">
            <v>Redes de distribución</v>
          </cell>
          <cell r="G813">
            <v>1</v>
          </cell>
          <cell r="H813">
            <v>35</v>
          </cell>
          <cell r="I813">
            <v>0.94</v>
          </cell>
        </row>
        <row r="814">
          <cell r="A814" t="str">
            <v>N1P91</v>
          </cell>
          <cell r="B814" t="str">
            <v>Poste de metálico - 8 m - rural- retención - red trenzada</v>
          </cell>
          <cell r="C814">
            <v>1171000</v>
          </cell>
          <cell r="D814"/>
          <cell r="E814">
            <v>12</v>
          </cell>
          <cell r="F814" t="str">
            <v>Redes de distribución</v>
          </cell>
          <cell r="G814">
            <v>1</v>
          </cell>
          <cell r="H814">
            <v>35</v>
          </cell>
          <cell r="I814">
            <v>0.94</v>
          </cell>
        </row>
        <row r="815">
          <cell r="A815" t="str">
            <v>N1P92</v>
          </cell>
          <cell r="B815" t="str">
            <v>Poste de metálico - 10 m - rural- retención - red trenzada</v>
          </cell>
          <cell r="C815">
            <v>1826000</v>
          </cell>
          <cell r="D815"/>
          <cell r="E815">
            <v>12</v>
          </cell>
          <cell r="F815" t="str">
            <v>Redes de distribución</v>
          </cell>
          <cell r="G815">
            <v>1</v>
          </cell>
          <cell r="H815">
            <v>35</v>
          </cell>
          <cell r="I815">
            <v>0.94</v>
          </cell>
        </row>
        <row r="816">
          <cell r="A816" t="str">
            <v>N1P93</v>
          </cell>
          <cell r="B816" t="str">
            <v>Poste de metálico - 12 m - rural- retención - red trenzada</v>
          </cell>
          <cell r="C816">
            <v>2481000</v>
          </cell>
          <cell r="D816"/>
          <cell r="E816">
            <v>12</v>
          </cell>
          <cell r="F816" t="str">
            <v>Redes de distribución</v>
          </cell>
          <cell r="G816">
            <v>1</v>
          </cell>
          <cell r="H816">
            <v>35</v>
          </cell>
          <cell r="I816">
            <v>0.94</v>
          </cell>
        </row>
        <row r="817">
          <cell r="A817" t="str">
            <v>N1P94</v>
          </cell>
          <cell r="B817" t="str">
            <v>Poste de fibra de vidrio - 8 m - rural- retención - red trenzada</v>
          </cell>
          <cell r="C817">
            <v>1347000</v>
          </cell>
          <cell r="D817"/>
          <cell r="E817">
            <v>12</v>
          </cell>
          <cell r="F817" t="str">
            <v>Redes de distribución</v>
          </cell>
          <cell r="G817">
            <v>1</v>
          </cell>
          <cell r="H817">
            <v>35</v>
          </cell>
          <cell r="I817">
            <v>0.94</v>
          </cell>
        </row>
        <row r="818">
          <cell r="A818" t="str">
            <v>N1P95</v>
          </cell>
          <cell r="B818" t="str">
            <v>Poste de fibra de vidrio - 10 m - rural- retención - red trenzada</v>
          </cell>
          <cell r="C818">
            <v>1996000</v>
          </cell>
          <cell r="D818"/>
          <cell r="E818">
            <v>12</v>
          </cell>
          <cell r="F818" t="str">
            <v>Redes de distribución</v>
          </cell>
          <cell r="G818">
            <v>1</v>
          </cell>
          <cell r="H818">
            <v>35</v>
          </cell>
          <cell r="I818">
            <v>0.94</v>
          </cell>
        </row>
        <row r="819">
          <cell r="A819" t="str">
            <v>N1P96</v>
          </cell>
          <cell r="B819" t="str">
            <v>Poste de fibra de vidrio - 12 m - rural- retención - red trenzada</v>
          </cell>
          <cell r="C819">
            <v>2222000</v>
          </cell>
          <cell r="D819"/>
          <cell r="E819">
            <v>12</v>
          </cell>
          <cell r="F819" t="str">
            <v>Redes de distribución</v>
          </cell>
          <cell r="G819">
            <v>1</v>
          </cell>
          <cell r="H819">
            <v>35</v>
          </cell>
          <cell r="I819">
            <v>0.94</v>
          </cell>
        </row>
        <row r="820">
          <cell r="A820" t="str">
            <v>N1C1</v>
          </cell>
          <cell r="B820" t="str">
            <v>Caja para redes subterráneas tipo sencillo</v>
          </cell>
          <cell r="C820">
            <v>1519000</v>
          </cell>
          <cell r="D820"/>
          <cell r="E820">
            <v>12</v>
          </cell>
          <cell r="F820" t="str">
            <v>Redes de distribución</v>
          </cell>
          <cell r="G820">
            <v>1</v>
          </cell>
          <cell r="H820">
            <v>35</v>
          </cell>
          <cell r="I820">
            <v>0.94</v>
          </cell>
        </row>
        <row r="821">
          <cell r="A821" t="str">
            <v>N1C2</v>
          </cell>
          <cell r="B821" t="str">
            <v>Caja para redes subterráneas tipo doble</v>
          </cell>
          <cell r="C821">
            <v>3755000</v>
          </cell>
          <cell r="D821"/>
          <cell r="E821">
            <v>12</v>
          </cell>
          <cell r="F821" t="str">
            <v>Redes de distribución</v>
          </cell>
          <cell r="G821">
            <v>1</v>
          </cell>
          <cell r="H821">
            <v>35</v>
          </cell>
          <cell r="I821">
            <v>0.94</v>
          </cell>
        </row>
        <row r="822">
          <cell r="A822" t="str">
            <v>N1C3</v>
          </cell>
          <cell r="B822" t="str">
            <v>Caja para redes subterráneas tipo alumbrado público</v>
          </cell>
          <cell r="C822">
            <v>920000</v>
          </cell>
          <cell r="D822"/>
          <cell r="E822">
            <v>12</v>
          </cell>
          <cell r="F822" t="str">
            <v>Redes de distribución</v>
          </cell>
          <cell r="G822">
            <v>1</v>
          </cell>
          <cell r="H822">
            <v>35</v>
          </cell>
          <cell r="I822">
            <v>0.94</v>
          </cell>
        </row>
        <row r="823">
          <cell r="A823" t="str">
            <v>N1C4</v>
          </cell>
          <cell r="B823" t="str">
            <v>Caja para redes subterráneas tipo teléfono</v>
          </cell>
          <cell r="C823">
            <v>1519000</v>
          </cell>
          <cell r="D823"/>
          <cell r="E823">
            <v>12</v>
          </cell>
          <cell r="F823" t="str">
            <v>Redes de distribución</v>
          </cell>
          <cell r="G823">
            <v>1</v>
          </cell>
          <cell r="H823">
            <v>35</v>
          </cell>
          <cell r="I823">
            <v>0.94</v>
          </cell>
        </row>
        <row r="824">
          <cell r="A824" t="str">
            <v>N1C5</v>
          </cell>
          <cell r="B824" t="str">
            <v>Canalización con   1 ducto</v>
          </cell>
          <cell r="C824">
            <v>124000</v>
          </cell>
          <cell r="D824"/>
          <cell r="E824">
            <v>12</v>
          </cell>
          <cell r="F824" t="str">
            <v>Redes de distribución</v>
          </cell>
          <cell r="G824">
            <v>1</v>
          </cell>
          <cell r="H824">
            <v>35</v>
          </cell>
          <cell r="I824">
            <v>0.94</v>
          </cell>
        </row>
        <row r="825">
          <cell r="A825" t="str">
            <v>N1C6</v>
          </cell>
          <cell r="B825" t="str">
            <v>Canalización con   2 ductos</v>
          </cell>
          <cell r="C825">
            <v>124000</v>
          </cell>
          <cell r="D825"/>
          <cell r="E825">
            <v>12</v>
          </cell>
          <cell r="F825" t="str">
            <v>Redes de distribución</v>
          </cell>
          <cell r="G825">
            <v>1</v>
          </cell>
          <cell r="H825">
            <v>35</v>
          </cell>
          <cell r="I825">
            <v>0.94</v>
          </cell>
        </row>
        <row r="826">
          <cell r="A826" t="str">
            <v>N1C7</v>
          </cell>
          <cell r="B826" t="str">
            <v>Canalización con   3 ductos</v>
          </cell>
          <cell r="C826">
            <v>185000</v>
          </cell>
          <cell r="D826"/>
          <cell r="E826">
            <v>12</v>
          </cell>
          <cell r="F826" t="str">
            <v>Redes de distribución</v>
          </cell>
          <cell r="G826">
            <v>1</v>
          </cell>
          <cell r="H826">
            <v>35</v>
          </cell>
          <cell r="I826">
            <v>0.94</v>
          </cell>
        </row>
        <row r="827">
          <cell r="A827" t="str">
            <v>N1C8</v>
          </cell>
          <cell r="B827" t="str">
            <v>Canalización con   4 ductos</v>
          </cell>
          <cell r="C827">
            <v>185000</v>
          </cell>
          <cell r="D827"/>
          <cell r="E827">
            <v>12</v>
          </cell>
          <cell r="F827" t="str">
            <v>Redes de distribución</v>
          </cell>
          <cell r="G827">
            <v>1</v>
          </cell>
          <cell r="H827">
            <v>35</v>
          </cell>
          <cell r="I827">
            <v>0.94</v>
          </cell>
        </row>
        <row r="828">
          <cell r="A828" t="str">
            <v>N1C9</v>
          </cell>
          <cell r="B828" t="str">
            <v>Canalización con   5 ductos</v>
          </cell>
          <cell r="C828">
            <v>245000</v>
          </cell>
          <cell r="D828"/>
          <cell r="E828">
            <v>12</v>
          </cell>
          <cell r="F828" t="str">
            <v>Redes de distribución</v>
          </cell>
          <cell r="G828">
            <v>1</v>
          </cell>
          <cell r="H828">
            <v>35</v>
          </cell>
          <cell r="I828">
            <v>0.94</v>
          </cell>
        </row>
        <row r="829">
          <cell r="A829" t="str">
            <v>N1C10</v>
          </cell>
          <cell r="B829" t="str">
            <v>Canalización con   6 ductos</v>
          </cell>
          <cell r="C829">
            <v>245000</v>
          </cell>
          <cell r="D829"/>
          <cell r="E829">
            <v>12</v>
          </cell>
          <cell r="F829" t="str">
            <v>Redes de distribución</v>
          </cell>
          <cell r="G829">
            <v>1</v>
          </cell>
          <cell r="H829">
            <v>35</v>
          </cell>
          <cell r="I829">
            <v>0.94</v>
          </cell>
        </row>
        <row r="830">
          <cell r="A830" t="str">
            <v>N1C11</v>
          </cell>
          <cell r="B830" t="str">
            <v>Canalización con   7 ductos</v>
          </cell>
          <cell r="C830">
            <v>369000</v>
          </cell>
          <cell r="D830"/>
          <cell r="E830">
            <v>12</v>
          </cell>
          <cell r="F830" t="str">
            <v>Redes de distribución</v>
          </cell>
          <cell r="G830">
            <v>1</v>
          </cell>
          <cell r="H830">
            <v>35</v>
          </cell>
          <cell r="I830">
            <v>0.94</v>
          </cell>
        </row>
        <row r="831">
          <cell r="A831" t="str">
            <v>N1C12</v>
          </cell>
          <cell r="B831" t="str">
            <v>Canalización con   8 ductos</v>
          </cell>
          <cell r="C831">
            <v>369000</v>
          </cell>
          <cell r="D831"/>
          <cell r="E831">
            <v>12</v>
          </cell>
          <cell r="F831" t="str">
            <v>Redes de distribución</v>
          </cell>
          <cell r="G831">
            <v>1</v>
          </cell>
          <cell r="H831">
            <v>35</v>
          </cell>
          <cell r="I831">
            <v>0.94</v>
          </cell>
        </row>
        <row r="832">
          <cell r="A832" t="str">
            <v>N1C13</v>
          </cell>
          <cell r="B832" t="str">
            <v>Canalización con   9 ductos</v>
          </cell>
          <cell r="C832">
            <v>430000</v>
          </cell>
          <cell r="D832"/>
          <cell r="E832">
            <v>12</v>
          </cell>
          <cell r="F832" t="str">
            <v>Redes de distribución</v>
          </cell>
          <cell r="G832">
            <v>1</v>
          </cell>
          <cell r="H832">
            <v>35</v>
          </cell>
          <cell r="I832">
            <v>0.94</v>
          </cell>
        </row>
        <row r="833">
          <cell r="A833" t="str">
            <v>N1C14</v>
          </cell>
          <cell r="B833" t="str">
            <v>Canalización con 10 ductos</v>
          </cell>
          <cell r="C833">
            <v>430000</v>
          </cell>
          <cell r="D833"/>
          <cell r="E833">
            <v>12</v>
          </cell>
          <cell r="F833" t="str">
            <v>Redes de distribución</v>
          </cell>
          <cell r="G833">
            <v>1</v>
          </cell>
          <cell r="H833">
            <v>35</v>
          </cell>
          <cell r="I833">
            <v>0.94</v>
          </cell>
        </row>
        <row r="834">
          <cell r="A834" t="str">
            <v>N1C15</v>
          </cell>
          <cell r="B834" t="str">
            <v>Canalización con 11 ductos</v>
          </cell>
          <cell r="C834">
            <v>490000</v>
          </cell>
          <cell r="D834"/>
          <cell r="E834">
            <v>12</v>
          </cell>
          <cell r="F834" t="str">
            <v>Redes de distribución</v>
          </cell>
          <cell r="G834">
            <v>1</v>
          </cell>
          <cell r="H834">
            <v>35</v>
          </cell>
          <cell r="I834">
            <v>0.94</v>
          </cell>
        </row>
        <row r="835">
          <cell r="A835" t="str">
            <v>N1C16</v>
          </cell>
          <cell r="B835" t="str">
            <v>Canalización con 12 ductos</v>
          </cell>
          <cell r="C835">
            <v>490000</v>
          </cell>
          <cell r="D835"/>
          <cell r="E835">
            <v>12</v>
          </cell>
          <cell r="F835" t="str">
            <v>Redes de distribución</v>
          </cell>
          <cell r="G835">
            <v>1</v>
          </cell>
          <cell r="H835">
            <v>35</v>
          </cell>
          <cell r="I835">
            <v>0.94</v>
          </cell>
        </row>
        <row r="836">
          <cell r="A836" t="str">
            <v>N1C17</v>
          </cell>
          <cell r="B836" t="str">
            <v>Canalización con 13 ductos</v>
          </cell>
          <cell r="C836">
            <v>614000</v>
          </cell>
          <cell r="D836"/>
          <cell r="E836">
            <v>12</v>
          </cell>
          <cell r="F836" t="str">
            <v>Redes de distribución</v>
          </cell>
          <cell r="G836">
            <v>1</v>
          </cell>
          <cell r="H836">
            <v>35</v>
          </cell>
          <cell r="I836">
            <v>0.94</v>
          </cell>
        </row>
        <row r="837">
          <cell r="A837" t="str">
            <v>N1C18</v>
          </cell>
          <cell r="B837" t="str">
            <v>Canalización con 14 ductos</v>
          </cell>
          <cell r="C837">
            <v>614000</v>
          </cell>
          <cell r="D837"/>
          <cell r="E837">
            <v>12</v>
          </cell>
          <cell r="F837" t="str">
            <v>Redes de distribución</v>
          </cell>
          <cell r="G837">
            <v>1</v>
          </cell>
          <cell r="H837">
            <v>35</v>
          </cell>
          <cell r="I837">
            <v>0.94</v>
          </cell>
        </row>
        <row r="838">
          <cell r="A838" t="str">
            <v>N1C19</v>
          </cell>
          <cell r="B838" t="str">
            <v>Canalización con 15 ductos</v>
          </cell>
          <cell r="C838">
            <v>675000</v>
          </cell>
          <cell r="D838"/>
          <cell r="E838">
            <v>12</v>
          </cell>
          <cell r="F838" t="str">
            <v>Redes de distribución</v>
          </cell>
          <cell r="G838">
            <v>1</v>
          </cell>
          <cell r="H838">
            <v>35</v>
          </cell>
          <cell r="I838">
            <v>0.94</v>
          </cell>
        </row>
        <row r="839">
          <cell r="A839" t="str">
            <v>N1C20</v>
          </cell>
          <cell r="B839" t="str">
            <v>Canalización con 16 ductos</v>
          </cell>
          <cell r="C839">
            <v>675000</v>
          </cell>
          <cell r="D839"/>
          <cell r="E839">
            <v>12</v>
          </cell>
          <cell r="F839" t="str">
            <v>Redes de distribución</v>
          </cell>
          <cell r="G839">
            <v>1</v>
          </cell>
          <cell r="H839">
            <v>35</v>
          </cell>
          <cell r="I839">
            <v>0.94</v>
          </cell>
        </row>
        <row r="840">
          <cell r="A840" t="str">
            <v>N1C21</v>
          </cell>
          <cell r="B840" t="str">
            <v>Canalización con 17 ductos</v>
          </cell>
          <cell r="C840">
            <v>735000</v>
          </cell>
          <cell r="D840"/>
          <cell r="E840">
            <v>12</v>
          </cell>
          <cell r="F840" t="str">
            <v>Redes de distribución</v>
          </cell>
          <cell r="G840">
            <v>1</v>
          </cell>
          <cell r="H840">
            <v>35</v>
          </cell>
          <cell r="I840">
            <v>0.94</v>
          </cell>
        </row>
        <row r="841">
          <cell r="A841" t="str">
            <v>N1C22</v>
          </cell>
          <cell r="B841" t="str">
            <v>Canalización con 18 ductos</v>
          </cell>
          <cell r="C841">
            <v>735000</v>
          </cell>
          <cell r="D841"/>
          <cell r="E841">
            <v>12</v>
          </cell>
          <cell r="F841" t="str">
            <v>Redes de distribución</v>
          </cell>
          <cell r="G841">
            <v>1</v>
          </cell>
          <cell r="H841">
            <v>35</v>
          </cell>
          <cell r="I841">
            <v>0.94</v>
          </cell>
        </row>
        <row r="842">
          <cell r="A842" t="str">
            <v>N1C23</v>
          </cell>
          <cell r="B842" t="str">
            <v>Canalización con 20 ductos</v>
          </cell>
          <cell r="C842">
            <v>859000</v>
          </cell>
          <cell r="D842"/>
          <cell r="E842">
            <v>12</v>
          </cell>
          <cell r="F842" t="str">
            <v>Redes de distribución</v>
          </cell>
          <cell r="G842">
            <v>1</v>
          </cell>
          <cell r="H842">
            <v>35</v>
          </cell>
          <cell r="I842">
            <v>0.94</v>
          </cell>
        </row>
        <row r="843">
          <cell r="A843" t="str">
            <v>N1C24</v>
          </cell>
          <cell r="B843" t="str">
            <v>Canalización con 24 ductos</v>
          </cell>
          <cell r="C843">
            <v>980000</v>
          </cell>
          <cell r="D843"/>
          <cell r="E843">
            <v>12</v>
          </cell>
          <cell r="F843" t="str">
            <v>Redes de distribución</v>
          </cell>
          <cell r="G843">
            <v>1</v>
          </cell>
          <cell r="H843">
            <v>35</v>
          </cell>
          <cell r="I843">
            <v>0.94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242"/>
  <sheetViews>
    <sheetView zoomScale="85" zoomScaleNormal="85" workbookViewId="0">
      <pane xSplit="15" ySplit="6" topLeftCell="P7" activePane="bottomRight" state="frozen"/>
      <selection pane="bottomRight" activeCell="N14" sqref="N14:O14"/>
      <selection pane="bottomLeft" activeCell="A7" sqref="A7"/>
      <selection pane="topRight" activeCell="P1" sqref="P1"/>
    </sheetView>
  </sheetViews>
  <sheetFormatPr defaultColWidth="11.42578125" defaultRowHeight="14.25"/>
  <cols>
    <col min="1" max="1" width="11" style="5" customWidth="1"/>
    <col min="2" max="2" width="21" style="5" bestFit="1" customWidth="1"/>
    <col min="3" max="3" width="5.5703125" style="5" customWidth="1"/>
    <col min="4" max="8" width="4.42578125" style="5" customWidth="1"/>
    <col min="9" max="9" width="6.7109375" style="5" customWidth="1"/>
    <col min="10" max="10" width="11" style="5" customWidth="1"/>
    <col min="11" max="11" width="10.85546875" style="5" customWidth="1"/>
    <col min="12" max="12" width="8.42578125" style="5" customWidth="1"/>
    <col min="13" max="13" width="20.28515625" style="39" bestFit="1" customWidth="1"/>
    <col min="14" max="14" width="8.42578125" style="39" customWidth="1"/>
    <col min="15" max="15" width="11.42578125" style="5" customWidth="1"/>
    <col min="16" max="16" width="8.42578125" style="5" customWidth="1"/>
    <col min="17" max="17" width="17.5703125" style="5" bestFit="1" customWidth="1"/>
    <col min="18" max="18" width="5.42578125" style="5" customWidth="1"/>
    <col min="19" max="19" width="4.5703125" style="5" customWidth="1"/>
    <col min="20" max="20" width="6.28515625" style="5" customWidth="1"/>
    <col min="21" max="21" width="4.85546875" style="5" customWidth="1"/>
    <col min="22" max="22" width="6.85546875" style="40" customWidth="1"/>
    <col min="23" max="24" width="6" style="5" customWidth="1"/>
    <col min="25" max="25" width="7.42578125" style="5" customWidth="1"/>
    <col min="26" max="26" width="5.5703125" style="5" customWidth="1"/>
    <col min="27" max="28" width="5.42578125" style="5" customWidth="1"/>
    <col min="29" max="29" width="60.7109375" style="39" customWidth="1"/>
    <col min="30" max="30" width="36.28515625" style="5" customWidth="1"/>
    <col min="31" max="32" width="5.85546875" style="41" customWidth="1"/>
    <col min="33" max="35" width="5.7109375" style="41" customWidth="1"/>
    <col min="36" max="36" width="2.85546875" style="42" customWidth="1"/>
    <col min="37" max="39" width="5.7109375" style="41" customWidth="1"/>
    <col min="40" max="40" width="3" style="42" customWidth="1"/>
    <col min="41" max="41" width="4.85546875" style="41" bestFit="1" customWidth="1"/>
    <col min="42" max="42" width="4.85546875" style="41" customWidth="1"/>
    <col min="43" max="44" width="4.85546875" style="41" bestFit="1" customWidth="1"/>
    <col min="45" max="45" width="5.7109375" style="41" bestFit="1" customWidth="1"/>
    <col min="46" max="46" width="5.7109375" style="41" customWidth="1"/>
    <col min="47" max="47" width="7.42578125" style="178" customWidth="1"/>
    <col min="48" max="48" width="11.42578125" style="5"/>
    <col min="49" max="49" width="6.7109375" style="14" bestFit="1" customWidth="1"/>
    <col min="50" max="50" width="3.85546875" style="14" customWidth="1"/>
    <col min="51" max="51" width="4" style="14" customWidth="1"/>
    <col min="52" max="52" width="4.140625" style="14" customWidth="1"/>
    <col min="53" max="53" width="4.28515625" style="14" customWidth="1"/>
    <col min="54" max="54" width="6.7109375" style="14" bestFit="1" customWidth="1"/>
    <col min="55" max="56" width="3.85546875" style="14" customWidth="1"/>
    <col min="57" max="57" width="4" style="14" customWidth="1"/>
    <col min="58" max="58" width="4.140625" style="14" customWidth="1"/>
    <col min="59" max="59" width="6.85546875" style="14" bestFit="1" customWidth="1"/>
    <col min="60" max="60" width="4.140625" style="14" customWidth="1"/>
    <col min="61" max="61" width="4" style="14" customWidth="1"/>
    <col min="62" max="62" width="4.140625" style="14" customWidth="1"/>
    <col min="63" max="63" width="4.5703125" style="14" customWidth="1"/>
    <col min="64" max="64" width="6.85546875" style="14" bestFit="1" customWidth="1"/>
    <col min="65" max="65" width="3.7109375" style="14" customWidth="1"/>
    <col min="66" max="66" width="3.5703125" style="14" customWidth="1"/>
    <col min="67" max="67" width="3.85546875" style="14" customWidth="1"/>
    <col min="68" max="68" width="4.28515625" style="14" customWidth="1"/>
    <col min="69" max="69" width="8.5703125" style="14" bestFit="1" customWidth="1"/>
    <col min="70" max="71" width="4.5703125" style="14" customWidth="1"/>
    <col min="72" max="72" width="5.28515625" style="14" bestFit="1" customWidth="1"/>
    <col min="73" max="73" width="3.140625" style="14" customWidth="1"/>
    <col min="74" max="74" width="3.42578125" style="14" customWidth="1"/>
    <col min="75" max="75" width="7.7109375" style="14" bestFit="1" customWidth="1"/>
    <col min="76" max="77" width="4.140625" style="14" customWidth="1"/>
    <col min="78" max="78" width="5.7109375" style="5" bestFit="1" customWidth="1"/>
    <col min="79" max="79" width="6.42578125" style="14" customWidth="1"/>
    <col min="80" max="80" width="3.5703125" style="14" customWidth="1"/>
    <col min="81" max="81" width="3.42578125" style="14" customWidth="1"/>
    <col min="82" max="82" width="4" style="14" customWidth="1"/>
    <col min="83" max="83" width="3.85546875" style="14" customWidth="1"/>
    <col min="84" max="84" width="6.42578125" style="14" bestFit="1" customWidth="1"/>
    <col min="85" max="85" width="3.5703125" style="14" customWidth="1"/>
    <col min="86" max="86" width="4.140625" style="14" customWidth="1"/>
    <col min="87" max="87" width="3.85546875" style="14" customWidth="1"/>
    <col min="88" max="88" width="4" style="14" customWidth="1"/>
    <col min="89" max="89" width="6.7109375" style="14" bestFit="1" customWidth="1"/>
    <col min="90" max="90" width="3.7109375" style="14" customWidth="1"/>
    <col min="91" max="91" width="3.5703125" style="14" customWidth="1"/>
    <col min="92" max="93" width="3.85546875" style="14" customWidth="1"/>
    <col min="94" max="94" width="6.7109375" style="14" bestFit="1" customWidth="1"/>
    <col min="95" max="95" width="3.7109375" style="14" customWidth="1"/>
    <col min="96" max="96" width="3.85546875" style="14" customWidth="1"/>
    <col min="97" max="97" width="3.42578125" style="14" customWidth="1"/>
    <col min="98" max="98" width="4.140625" style="14" customWidth="1"/>
    <col min="99" max="99" width="9.7109375" style="14" bestFit="1" customWidth="1"/>
    <col min="100" max="100" width="4.28515625" style="14" customWidth="1"/>
    <col min="101" max="101" width="5.7109375" style="14" customWidth="1"/>
    <col min="102" max="102" width="9.7109375" style="14" bestFit="1" customWidth="1"/>
    <col min="103" max="103" width="4.42578125" style="14" customWidth="1"/>
    <col min="104" max="104" width="5" style="14" customWidth="1"/>
    <col min="105" max="105" width="6.42578125" style="14" bestFit="1" customWidth="1"/>
    <col min="106" max="106" width="3.140625" style="14" customWidth="1"/>
    <col min="107" max="107" width="3.5703125" style="14" customWidth="1"/>
    <col min="108" max="108" width="7.5703125" style="14" bestFit="1" customWidth="1"/>
    <col min="109" max="109" width="4.28515625" style="14" customWidth="1"/>
    <col min="110" max="110" width="4.5703125" style="14" customWidth="1"/>
    <col min="111" max="111" width="7.7109375" style="14" bestFit="1" customWidth="1"/>
    <col min="112" max="112" width="4.28515625" style="14" customWidth="1"/>
    <col min="113" max="113" width="4" style="14" customWidth="1"/>
    <col min="114" max="114" width="7.28515625" style="5" customWidth="1"/>
    <col min="115" max="115" width="6.85546875" style="14" bestFit="1" customWidth="1"/>
    <col min="116" max="116" width="7.28515625" style="14" bestFit="1" customWidth="1"/>
    <col min="117" max="118" width="7.28515625" style="14" customWidth="1"/>
    <col min="119" max="119" width="6.7109375" style="14" bestFit="1" customWidth="1"/>
    <col min="120" max="120" width="7.7109375" style="14" bestFit="1" customWidth="1"/>
    <col min="121" max="121" width="7.140625" style="14" bestFit="1" customWidth="1"/>
    <col min="122" max="122" width="7.140625" style="14" customWidth="1"/>
    <col min="123" max="123" width="6.42578125" style="14" customWidth="1"/>
    <col min="124" max="124" width="7.140625" style="14" bestFit="1" customWidth="1"/>
    <col min="125" max="125" width="5.85546875" style="5" customWidth="1"/>
    <col min="126" max="126" width="5.7109375" style="14" bestFit="1" customWidth="1"/>
    <col min="127" max="127" width="6.7109375" style="14" bestFit="1" customWidth="1"/>
    <col min="128" max="128" width="6.7109375" style="14" customWidth="1"/>
    <col min="129" max="129" width="7.140625" style="14" bestFit="1" customWidth="1"/>
    <col min="130" max="130" width="7.42578125" style="14" bestFit="1" customWidth="1"/>
    <col min="131" max="131" width="8.140625" style="14" bestFit="1" customWidth="1"/>
    <col min="132" max="132" width="8.85546875" style="14" bestFit="1" customWidth="1"/>
    <col min="133" max="133" width="6.7109375" style="14" customWidth="1"/>
    <col min="134" max="134" width="5.28515625" style="5" customWidth="1"/>
    <col min="135" max="135" width="6.7109375" style="3" customWidth="1"/>
    <col min="136" max="136" width="7.140625" style="3" customWidth="1"/>
    <col min="137" max="137" width="7.28515625" style="3" customWidth="1"/>
    <col min="138" max="138" width="6.85546875" style="3" bestFit="1" customWidth="1"/>
    <col min="139" max="139" width="7" style="3" customWidth="1"/>
    <col min="140" max="140" width="6.85546875" style="3" bestFit="1" customWidth="1"/>
    <col min="141" max="141" width="7.28515625" style="3" customWidth="1"/>
    <col min="142" max="16384" width="11.42578125" style="5"/>
  </cols>
  <sheetData>
    <row r="1" spans="1:141" s="1" customFormat="1" ht="32.1" customHeight="1">
      <c r="A1" s="223" t="s">
        <v>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5"/>
      <c r="AE1" s="226" t="s">
        <v>1</v>
      </c>
      <c r="AF1" s="226"/>
      <c r="AG1" s="226"/>
      <c r="AH1" s="226"/>
      <c r="AI1" s="226"/>
      <c r="AJ1" s="2"/>
      <c r="AK1" s="227" t="s">
        <v>2</v>
      </c>
      <c r="AL1" s="228"/>
      <c r="AM1" s="229"/>
      <c r="AN1" s="2"/>
      <c r="AO1" s="236" t="s">
        <v>3</v>
      </c>
      <c r="AP1" s="236"/>
      <c r="AQ1" s="236"/>
      <c r="AR1" s="236"/>
      <c r="AS1" s="236"/>
      <c r="AT1" s="168"/>
      <c r="AU1" s="168"/>
      <c r="AW1" s="237" t="s">
        <v>4</v>
      </c>
      <c r="AX1" s="237"/>
      <c r="AY1" s="237"/>
      <c r="AZ1" s="237"/>
      <c r="BA1" s="237"/>
      <c r="BB1" s="237"/>
      <c r="BC1" s="237"/>
      <c r="BD1" s="237"/>
      <c r="BE1" s="237"/>
      <c r="BF1" s="237"/>
      <c r="BG1" s="237"/>
      <c r="BH1" s="237"/>
      <c r="BI1" s="237"/>
      <c r="BJ1" s="237"/>
      <c r="BK1" s="237"/>
      <c r="BL1" s="237"/>
      <c r="BM1" s="237"/>
      <c r="BN1" s="237"/>
      <c r="BO1" s="237"/>
      <c r="BP1" s="237"/>
      <c r="BQ1" s="237"/>
      <c r="BR1" s="237"/>
      <c r="BS1" s="237"/>
      <c r="BT1" s="237"/>
      <c r="BU1" s="237"/>
      <c r="BV1" s="237"/>
      <c r="BW1" s="237"/>
      <c r="BX1" s="237"/>
      <c r="BY1" s="237"/>
      <c r="CA1" s="238" t="s">
        <v>5</v>
      </c>
      <c r="CB1" s="239"/>
      <c r="CC1" s="239"/>
      <c r="CD1" s="239"/>
      <c r="CE1" s="239"/>
      <c r="CF1" s="239"/>
      <c r="CG1" s="239"/>
      <c r="CH1" s="239"/>
      <c r="CI1" s="239"/>
      <c r="CJ1" s="239"/>
      <c r="CK1" s="239"/>
      <c r="CL1" s="239"/>
      <c r="CM1" s="239"/>
      <c r="CN1" s="239"/>
      <c r="CO1" s="239"/>
      <c r="CP1" s="239"/>
      <c r="CQ1" s="239"/>
      <c r="CR1" s="239"/>
      <c r="CS1" s="239"/>
      <c r="CT1" s="239"/>
      <c r="CU1" s="239"/>
      <c r="CV1" s="239"/>
      <c r="CW1" s="239"/>
      <c r="CX1" s="239"/>
      <c r="CY1" s="239"/>
      <c r="CZ1" s="239"/>
      <c r="DA1" s="239"/>
      <c r="DB1" s="239"/>
      <c r="DC1" s="239"/>
      <c r="DD1" s="239"/>
      <c r="DE1" s="239"/>
      <c r="DF1" s="239"/>
      <c r="DG1" s="239"/>
      <c r="DH1" s="239"/>
      <c r="DI1" s="239"/>
      <c r="DK1" s="3"/>
      <c r="DL1" s="3"/>
      <c r="DM1" s="3"/>
      <c r="DN1" s="3"/>
      <c r="DO1" s="3"/>
      <c r="DP1" s="3"/>
      <c r="DQ1" s="3"/>
      <c r="DR1" s="3"/>
      <c r="DS1" s="3"/>
      <c r="DT1" s="3"/>
      <c r="DV1" s="3"/>
      <c r="DW1" s="3"/>
      <c r="DX1" s="3"/>
      <c r="DY1" s="3"/>
      <c r="DZ1" s="3"/>
      <c r="EA1" s="3"/>
      <c r="EB1" s="3"/>
      <c r="EC1" s="3"/>
      <c r="EE1" s="3"/>
      <c r="EF1" s="3"/>
      <c r="EG1" s="3"/>
      <c r="EH1" s="3"/>
      <c r="EI1" s="3"/>
      <c r="EJ1" s="3"/>
      <c r="EK1" s="3"/>
    </row>
    <row r="2" spans="1:141" ht="52.5" customHeight="1">
      <c r="A2" s="276"/>
      <c r="B2" s="4"/>
      <c r="C2" s="240" t="s">
        <v>6</v>
      </c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188" t="s">
        <v>7</v>
      </c>
      <c r="AD2" s="1"/>
      <c r="AE2" s="226"/>
      <c r="AF2" s="226"/>
      <c r="AG2" s="226"/>
      <c r="AH2" s="226"/>
      <c r="AI2" s="226"/>
      <c r="AJ2" s="2"/>
      <c r="AK2" s="230"/>
      <c r="AL2" s="231"/>
      <c r="AM2" s="232"/>
      <c r="AN2" s="2"/>
      <c r="AO2" s="236"/>
      <c r="AP2" s="236"/>
      <c r="AQ2" s="236"/>
      <c r="AR2" s="236"/>
      <c r="AS2" s="236"/>
      <c r="AT2" s="168"/>
      <c r="AU2" s="168"/>
      <c r="AW2" s="237"/>
      <c r="AX2" s="237"/>
      <c r="AY2" s="237"/>
      <c r="AZ2" s="237"/>
      <c r="BA2" s="237"/>
      <c r="BB2" s="237"/>
      <c r="BC2" s="237"/>
      <c r="BD2" s="237"/>
      <c r="BE2" s="237"/>
      <c r="BF2" s="237"/>
      <c r="BG2" s="237"/>
      <c r="BH2" s="237"/>
      <c r="BI2" s="237"/>
      <c r="BJ2" s="237"/>
      <c r="BK2" s="237"/>
      <c r="BL2" s="237"/>
      <c r="BM2" s="237"/>
      <c r="BN2" s="237"/>
      <c r="BO2" s="237"/>
      <c r="BP2" s="237"/>
      <c r="BQ2" s="237"/>
      <c r="BR2" s="237"/>
      <c r="BS2" s="237"/>
      <c r="BT2" s="237"/>
      <c r="BU2" s="237"/>
      <c r="BV2" s="237"/>
      <c r="BW2" s="237"/>
      <c r="BX2" s="237"/>
      <c r="BY2" s="237"/>
      <c r="CA2" s="238"/>
      <c r="CB2" s="239"/>
      <c r="CC2" s="239"/>
      <c r="CD2" s="239"/>
      <c r="CE2" s="239"/>
      <c r="CF2" s="239"/>
      <c r="CG2" s="239"/>
      <c r="CH2" s="239"/>
      <c r="CI2" s="239"/>
      <c r="CJ2" s="239"/>
      <c r="CK2" s="239"/>
      <c r="CL2" s="239"/>
      <c r="CM2" s="239"/>
      <c r="CN2" s="239"/>
      <c r="CO2" s="239"/>
      <c r="CP2" s="239"/>
      <c r="CQ2" s="239"/>
      <c r="CR2" s="239"/>
      <c r="CS2" s="239"/>
      <c r="CT2" s="239"/>
      <c r="CU2" s="239"/>
      <c r="CV2" s="239"/>
      <c r="CW2" s="239"/>
      <c r="CX2" s="239"/>
      <c r="CY2" s="239"/>
      <c r="CZ2" s="239"/>
      <c r="DA2" s="239"/>
      <c r="DB2" s="239"/>
      <c r="DC2" s="239"/>
      <c r="DD2" s="239"/>
      <c r="DE2" s="239"/>
      <c r="DF2" s="239"/>
      <c r="DG2" s="239"/>
      <c r="DH2" s="239"/>
      <c r="DI2" s="239"/>
      <c r="DK2" s="215" t="s">
        <v>8</v>
      </c>
      <c r="DL2" s="215"/>
      <c r="DM2" s="215"/>
      <c r="DN2" s="215"/>
      <c r="DO2" s="215"/>
      <c r="DP2" s="215"/>
      <c r="DQ2" s="215"/>
      <c r="DR2" s="215"/>
      <c r="DS2" s="215"/>
      <c r="DT2" s="215"/>
      <c r="DV2" s="215" t="s">
        <v>9</v>
      </c>
      <c r="DW2" s="215"/>
      <c r="DX2" s="215"/>
      <c r="DY2" s="215"/>
      <c r="DZ2" s="215"/>
      <c r="EA2" s="215"/>
      <c r="EB2" s="215"/>
      <c r="EC2" s="215"/>
      <c r="EE2" s="215" t="s">
        <v>10</v>
      </c>
      <c r="EF2" s="215"/>
      <c r="EG2" s="215"/>
      <c r="EH2" s="215"/>
      <c r="EI2" s="215"/>
      <c r="EJ2" s="215"/>
      <c r="EK2" s="215"/>
    </row>
    <row r="3" spans="1:141" ht="15.75" customHeight="1">
      <c r="A3" s="277"/>
      <c r="B3" s="6"/>
      <c r="C3" s="216" t="s">
        <v>11</v>
      </c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8"/>
      <c r="AC3" s="189" t="s">
        <v>12</v>
      </c>
      <c r="AE3" s="226"/>
      <c r="AF3" s="226"/>
      <c r="AG3" s="226"/>
      <c r="AH3" s="226"/>
      <c r="AI3" s="226"/>
      <c r="AJ3" s="2"/>
      <c r="AK3" s="230"/>
      <c r="AL3" s="231"/>
      <c r="AM3" s="232"/>
      <c r="AN3" s="2"/>
      <c r="AO3" s="236"/>
      <c r="AP3" s="236"/>
      <c r="AQ3" s="236"/>
      <c r="AR3" s="236"/>
      <c r="AS3" s="236"/>
      <c r="AT3" s="168"/>
      <c r="AU3" s="168"/>
      <c r="AV3" s="5" t="s">
        <v>13</v>
      </c>
      <c r="AW3" s="7">
        <f>AW4+AW5</f>
        <v>0</v>
      </c>
      <c r="AX3" s="219">
        <f>+AX4+AX5</f>
        <v>0</v>
      </c>
      <c r="AY3" s="219"/>
      <c r="AZ3" s="219">
        <f>+AZ4+AZ5</f>
        <v>1</v>
      </c>
      <c r="BA3" s="219"/>
      <c r="BB3" s="8">
        <f>+BB4+BB5</f>
        <v>7</v>
      </c>
      <c r="BC3" s="220">
        <f>+BC4+BC5</f>
        <v>18</v>
      </c>
      <c r="BD3" s="220"/>
      <c r="BE3" s="220">
        <f>+BE4+BE5</f>
        <v>0</v>
      </c>
      <c r="BF3" s="220"/>
      <c r="BG3" s="7">
        <f>+BG4+BG5</f>
        <v>0</v>
      </c>
      <c r="BH3" s="219">
        <f>+BH4+BH5</f>
        <v>0</v>
      </c>
      <c r="BI3" s="219"/>
      <c r="BJ3" s="219">
        <f>+BJ4+BJ5</f>
        <v>0</v>
      </c>
      <c r="BK3" s="219"/>
      <c r="BL3" s="7">
        <f>+BL4+BL5</f>
        <v>8</v>
      </c>
      <c r="BM3" s="219">
        <f>+BM4+BM5</f>
        <v>37</v>
      </c>
      <c r="BN3" s="219"/>
      <c r="BO3" s="219">
        <f>+BO4+BO5</f>
        <v>1</v>
      </c>
      <c r="BP3" s="219"/>
      <c r="BQ3" s="7">
        <f>+BQ4+BQ5</f>
        <v>0</v>
      </c>
      <c r="BR3" s="219">
        <f>+BR4+BR5</f>
        <v>0</v>
      </c>
      <c r="BS3" s="219"/>
      <c r="BT3" s="7">
        <f>+BT4+BT5</f>
        <v>0</v>
      </c>
      <c r="BU3" s="219">
        <f>+BU4+BU5</f>
        <v>0</v>
      </c>
      <c r="BV3" s="219"/>
      <c r="BW3" s="7">
        <f>+BW4+BW5</f>
        <v>0</v>
      </c>
      <c r="BX3" s="219">
        <f>+BX4+BX5</f>
        <v>0</v>
      </c>
      <c r="BY3" s="219"/>
      <c r="CA3" s="9">
        <f>+CA4+CA5</f>
        <v>2</v>
      </c>
      <c r="CB3" s="222">
        <f>+CB4+CB5</f>
        <v>17</v>
      </c>
      <c r="CC3" s="222"/>
      <c r="CD3" s="222">
        <f>+CD4+CD5</f>
        <v>0</v>
      </c>
      <c r="CE3" s="222"/>
      <c r="CF3" s="9">
        <f>+CF4+CF5</f>
        <v>3</v>
      </c>
      <c r="CG3" s="222">
        <f>+CG4+CG5</f>
        <v>7</v>
      </c>
      <c r="CH3" s="222"/>
      <c r="CI3" s="221">
        <f>+CI4+CI5</f>
        <v>0</v>
      </c>
      <c r="CJ3" s="221"/>
      <c r="CK3" s="10">
        <f>+CK4+CK5</f>
        <v>0</v>
      </c>
      <c r="CL3" s="221">
        <f>+CL4+CL5</f>
        <v>5</v>
      </c>
      <c r="CM3" s="221"/>
      <c r="CN3" s="221">
        <f>+CN4+CN5</f>
        <v>2</v>
      </c>
      <c r="CO3" s="221"/>
      <c r="CP3" s="10">
        <f>+CP4+CP5</f>
        <v>5</v>
      </c>
      <c r="CQ3" s="221">
        <f>+CQ4+CQ5</f>
        <v>18</v>
      </c>
      <c r="CR3" s="221"/>
      <c r="CS3" s="221">
        <f>+CS4+CS5</f>
        <v>2</v>
      </c>
      <c r="CT3" s="221"/>
      <c r="CU3" s="10">
        <f>+CU4+CU5</f>
        <v>0</v>
      </c>
      <c r="CV3" s="221">
        <f>+CV4+CV5</f>
        <v>0</v>
      </c>
      <c r="CW3" s="221"/>
      <c r="CX3" s="10">
        <f>+CX4+CX5</f>
        <v>0</v>
      </c>
      <c r="CY3" s="221">
        <f>+CY4+CY5</f>
        <v>0</v>
      </c>
      <c r="CZ3" s="221"/>
      <c r="DA3" s="10">
        <f>+DA4+DA5</f>
        <v>0</v>
      </c>
      <c r="DB3" s="221">
        <f>+DB4+DB5</f>
        <v>0</v>
      </c>
      <c r="DC3" s="221"/>
      <c r="DD3" s="10">
        <f>+DD4+DD5</f>
        <v>0</v>
      </c>
      <c r="DE3" s="221">
        <f>+DE4+DE5</f>
        <v>0</v>
      </c>
      <c r="DF3" s="221"/>
      <c r="DG3" s="10">
        <f>+DG4+DG5</f>
        <v>0</v>
      </c>
      <c r="DH3" s="221">
        <f>+DH4+DH5</f>
        <v>0</v>
      </c>
      <c r="DI3" s="221"/>
      <c r="DK3" s="5"/>
      <c r="DL3" s="5"/>
      <c r="DM3" s="5"/>
      <c r="DN3" s="5"/>
      <c r="DO3" s="5"/>
      <c r="DP3" s="5"/>
      <c r="DQ3" s="5"/>
      <c r="DR3" s="5"/>
      <c r="DS3" s="5"/>
      <c r="DT3" s="5"/>
      <c r="DV3" s="5"/>
      <c r="DW3" s="5"/>
      <c r="DX3" s="5"/>
      <c r="DY3" s="5"/>
      <c r="DZ3" s="5"/>
      <c r="EA3" s="5"/>
      <c r="EB3" s="5"/>
      <c r="EC3" s="5"/>
      <c r="EE3" s="11"/>
      <c r="EF3" s="11"/>
      <c r="EG3" s="11"/>
      <c r="EH3" s="11"/>
      <c r="EI3" s="11"/>
      <c r="EJ3" s="11"/>
      <c r="EK3" s="11"/>
    </row>
    <row r="4" spans="1:141">
      <c r="A4" s="12"/>
      <c r="B4" s="13"/>
      <c r="C4" s="245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7"/>
      <c r="AC4" s="190"/>
      <c r="AE4" s="226"/>
      <c r="AF4" s="226"/>
      <c r="AG4" s="226"/>
      <c r="AH4" s="226"/>
      <c r="AI4" s="226"/>
      <c r="AJ4" s="2"/>
      <c r="AK4" s="233"/>
      <c r="AL4" s="234"/>
      <c r="AM4" s="235"/>
      <c r="AN4" s="2"/>
      <c r="AO4" s="236"/>
      <c r="AP4" s="236"/>
      <c r="AQ4" s="236"/>
      <c r="AR4" s="236"/>
      <c r="AS4" s="236"/>
      <c r="AT4" s="168"/>
      <c r="AU4" s="168"/>
      <c r="AV4" s="5" t="s">
        <v>14</v>
      </c>
      <c r="AW4" s="14">
        <f>SUM(AW7:AW1048576)</f>
        <v>0</v>
      </c>
      <c r="AX4" s="209">
        <f>SUM(AX7:AX1048576)</f>
        <v>0</v>
      </c>
      <c r="AY4" s="210"/>
      <c r="AZ4" s="209">
        <f>SUM(AZ7:AZ1048576)</f>
        <v>0</v>
      </c>
      <c r="BA4" s="210"/>
      <c r="BB4" s="14">
        <f>SUM(BB7:BB1048576)</f>
        <v>7</v>
      </c>
      <c r="BC4" s="209">
        <f>SUM(BC7:BC1048576)</f>
        <v>0</v>
      </c>
      <c r="BD4" s="210"/>
      <c r="BE4" s="209">
        <f>SUM(BE7:BE1048576)</f>
        <v>0</v>
      </c>
      <c r="BF4" s="210"/>
      <c r="BG4" s="14">
        <f>SUM(BG7:BG1048576)</f>
        <v>0</v>
      </c>
      <c r="BH4" s="209">
        <f>SUM(BH7:BH1048576)</f>
        <v>0</v>
      </c>
      <c r="BI4" s="210"/>
      <c r="BJ4" s="209">
        <f>SUM(BJ7:BJ1048576)</f>
        <v>0</v>
      </c>
      <c r="BK4" s="210"/>
      <c r="BL4" s="14">
        <f>SUM(BL7:BL1048576)</f>
        <v>8</v>
      </c>
      <c r="BM4" s="209">
        <f>SUM(BM7:BM1048576)</f>
        <v>0</v>
      </c>
      <c r="BN4" s="210"/>
      <c r="BO4" s="209">
        <f>SUM(BO7:BO1048576)</f>
        <v>0</v>
      </c>
      <c r="BP4" s="210"/>
      <c r="BQ4" s="8">
        <f>SUM(BQ7:BQ1048576)</f>
        <v>0</v>
      </c>
      <c r="BR4" s="242">
        <f>SUM(BR7:BR1048576)</f>
        <v>0</v>
      </c>
      <c r="BS4" s="243"/>
      <c r="BT4" s="14">
        <f>SUM(BT7:BT1048576)</f>
        <v>0</v>
      </c>
      <c r="BU4" s="209">
        <f>SUM(BU7:BU1048576)</f>
        <v>0</v>
      </c>
      <c r="BV4" s="210"/>
      <c r="BW4" s="14">
        <f>SUM(BW7:BW1048576)</f>
        <v>0</v>
      </c>
      <c r="BX4" s="244">
        <f>SUM(BX7:BX1048576)</f>
        <v>0</v>
      </c>
      <c r="BY4" s="244"/>
      <c r="CA4" s="14">
        <f>SUM(CA7:CA1048576)</f>
        <v>2</v>
      </c>
      <c r="CB4" s="209">
        <f>SUM(CB7:CB1048576)</f>
        <v>0</v>
      </c>
      <c r="CC4" s="210"/>
      <c r="CD4" s="209">
        <f>SUM(CD7:CD1048576)</f>
        <v>0</v>
      </c>
      <c r="CE4" s="210"/>
      <c r="CF4" s="14">
        <f>SUM(CF7:CF1048576)</f>
        <v>3</v>
      </c>
      <c r="CG4" s="209">
        <f>SUM(CG7:CG1048576)</f>
        <v>0</v>
      </c>
      <c r="CH4" s="210"/>
      <c r="CI4" s="209">
        <f>SUM(CI7:CI1048576)</f>
        <v>0</v>
      </c>
      <c r="CJ4" s="210"/>
      <c r="CK4" s="14">
        <f>SUM(CK7:CK1048576)</f>
        <v>0</v>
      </c>
      <c r="CL4" s="209">
        <f>SUM(CL7:CL1048576)</f>
        <v>0</v>
      </c>
      <c r="CM4" s="210"/>
      <c r="CN4" s="209">
        <f>SUM(CN7:CN1048576)</f>
        <v>0</v>
      </c>
      <c r="CO4" s="210"/>
      <c r="CP4" s="14">
        <f>SUM(CP7:CP1048576)</f>
        <v>5</v>
      </c>
      <c r="CQ4" s="209">
        <f>SUM(CQ7:CQ1048576)</f>
        <v>0</v>
      </c>
      <c r="CR4" s="210"/>
      <c r="CS4" s="209">
        <f>SUM(CS7:CS1048576)</f>
        <v>0</v>
      </c>
      <c r="CT4" s="210"/>
      <c r="CU4" s="14">
        <f>SUM(CU7:CU1048576)</f>
        <v>0</v>
      </c>
      <c r="CV4" s="209">
        <f>SUM(CV7:CV1048576)</f>
        <v>0</v>
      </c>
      <c r="CW4" s="210"/>
      <c r="CX4" s="14">
        <f>SUM(CX7:CX1048576)</f>
        <v>0</v>
      </c>
      <c r="CY4" s="209">
        <f>SUM(CY7:CY1048576)</f>
        <v>0</v>
      </c>
      <c r="CZ4" s="210"/>
      <c r="DA4" s="14">
        <f>SUM(DA7:DA1048576)</f>
        <v>0</v>
      </c>
      <c r="DB4" s="209">
        <f>SUM(DB7:DB1048576)</f>
        <v>0</v>
      </c>
      <c r="DC4" s="210"/>
      <c r="DD4" s="14">
        <f>SUM(DD7:DD1048576)</f>
        <v>0</v>
      </c>
      <c r="DE4" s="209">
        <f>SUM(DE7:DE1048576)</f>
        <v>0</v>
      </c>
      <c r="DF4" s="210"/>
      <c r="DG4" s="15">
        <f>SUM(DG7:DG1048576)</f>
        <v>0</v>
      </c>
      <c r="DH4" s="244">
        <f>SUM(DH7:DH1048576)</f>
        <v>0</v>
      </c>
      <c r="DI4" s="244"/>
      <c r="DK4" s="16">
        <f t="shared" ref="DK4:DT4" si="0">SUM(DK7:DK1048576)</f>
        <v>16</v>
      </c>
      <c r="DL4" s="16">
        <f t="shared" si="0"/>
        <v>2</v>
      </c>
      <c r="DM4" s="16">
        <f t="shared" si="0"/>
        <v>16</v>
      </c>
      <c r="DN4" s="16">
        <f t="shared" si="0"/>
        <v>1</v>
      </c>
      <c r="DO4" s="8">
        <f t="shared" si="0"/>
        <v>14</v>
      </c>
      <c r="DP4" s="14">
        <f t="shared" si="0"/>
        <v>0</v>
      </c>
      <c r="DQ4" s="8">
        <f t="shared" si="0"/>
        <v>0</v>
      </c>
      <c r="DR4" s="14">
        <f t="shared" si="0"/>
        <v>0</v>
      </c>
      <c r="DS4" s="16">
        <f t="shared" si="0"/>
        <v>0</v>
      </c>
      <c r="DT4" s="16">
        <f t="shared" si="0"/>
        <v>0</v>
      </c>
      <c r="DV4" s="16">
        <f t="shared" ref="DV4:EC4" si="1">SUM(DV7:DV1048576)</f>
        <v>12</v>
      </c>
      <c r="DW4" s="14">
        <f t="shared" si="1"/>
        <v>0</v>
      </c>
      <c r="DX4" s="14">
        <f t="shared" si="1"/>
        <v>0</v>
      </c>
      <c r="DY4" s="16">
        <f t="shared" si="1"/>
        <v>0</v>
      </c>
      <c r="DZ4" s="16">
        <f t="shared" si="1"/>
        <v>2</v>
      </c>
      <c r="EA4" s="14">
        <f t="shared" si="1"/>
        <v>0</v>
      </c>
      <c r="EB4" s="14">
        <f t="shared" si="1"/>
        <v>5</v>
      </c>
      <c r="EC4" s="14">
        <f t="shared" si="1"/>
        <v>0</v>
      </c>
      <c r="EE4" s="3">
        <f t="shared" ref="EE4:EK4" si="2">SUM(EE7:EE1048576)</f>
        <v>0</v>
      </c>
      <c r="EF4" s="3">
        <f t="shared" si="2"/>
        <v>0</v>
      </c>
      <c r="EG4" s="3">
        <f t="shared" si="2"/>
        <v>0</v>
      </c>
      <c r="EH4" s="3">
        <f t="shared" si="2"/>
        <v>0</v>
      </c>
      <c r="EI4" s="3">
        <f t="shared" si="2"/>
        <v>0</v>
      </c>
      <c r="EJ4" s="3">
        <f t="shared" si="2"/>
        <v>0</v>
      </c>
      <c r="EK4" s="3">
        <f t="shared" si="2"/>
        <v>0</v>
      </c>
    </row>
    <row r="5" spans="1:141">
      <c r="A5" s="17"/>
      <c r="B5" s="18"/>
      <c r="C5" s="211" t="s">
        <v>15</v>
      </c>
      <c r="D5" s="211"/>
      <c r="E5" s="211"/>
      <c r="F5" s="211"/>
      <c r="G5" s="211"/>
      <c r="H5" s="211"/>
      <c r="I5" s="211"/>
      <c r="J5" s="212" t="s">
        <v>16</v>
      </c>
      <c r="K5" s="213"/>
      <c r="L5" s="214"/>
      <c r="M5" s="212" t="s">
        <v>17</v>
      </c>
      <c r="N5" s="214"/>
      <c r="O5" s="212" t="s">
        <v>9</v>
      </c>
      <c r="P5" s="214"/>
      <c r="Q5" s="19" t="s">
        <v>18</v>
      </c>
      <c r="R5" s="211" t="s">
        <v>19</v>
      </c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191"/>
      <c r="AE5" s="21">
        <f>SUM(AE7:AE1048576)</f>
        <v>0</v>
      </c>
      <c r="AF5" s="21">
        <f>SUM(AF7:AF1048576)</f>
        <v>86</v>
      </c>
      <c r="AG5" s="21">
        <f>SUM(AG7:AG1048576)</f>
        <v>57</v>
      </c>
      <c r="AH5" s="21">
        <f>SUM(AH7:AH1048576)</f>
        <v>166</v>
      </c>
      <c r="AI5" s="21">
        <f>SUM(AI7:AI1048576)</f>
        <v>0</v>
      </c>
      <c r="AJ5" s="11"/>
      <c r="AK5" s="22">
        <f>SUM(AK7:AK1048576)</f>
        <v>0</v>
      </c>
      <c r="AL5" s="22">
        <f>SUM(AL7:AL1048576)</f>
        <v>0</v>
      </c>
      <c r="AM5" s="22">
        <f>SUM(AM7:AM1048576)</f>
        <v>0</v>
      </c>
      <c r="AN5" s="11"/>
      <c r="AO5" s="176">
        <f t="shared" ref="AO5:AU5" si="3">SUM(AO7:AO1048576)</f>
        <v>18</v>
      </c>
      <c r="AP5" s="176">
        <f t="shared" si="3"/>
        <v>198</v>
      </c>
      <c r="AQ5" s="176">
        <f t="shared" si="3"/>
        <v>225</v>
      </c>
      <c r="AR5" s="176">
        <f t="shared" si="3"/>
        <v>18</v>
      </c>
      <c r="AS5" s="176">
        <f t="shared" si="3"/>
        <v>0</v>
      </c>
      <c r="AT5" s="23">
        <f t="shared" si="3"/>
        <v>0</v>
      </c>
      <c r="AU5" s="23">
        <f t="shared" si="3"/>
        <v>0</v>
      </c>
      <c r="AW5" s="24"/>
      <c r="AX5" s="206">
        <f>SUM(AY7:AY1048576)</f>
        <v>0</v>
      </c>
      <c r="AY5" s="206"/>
      <c r="AZ5" s="206">
        <f>SUM(BA7:BA1048576)</f>
        <v>1</v>
      </c>
      <c r="BA5" s="206"/>
      <c r="BB5" s="24"/>
      <c r="BC5" s="206">
        <f>SUM(BD7:BD1048576)</f>
        <v>18</v>
      </c>
      <c r="BD5" s="206"/>
      <c r="BE5" s="206">
        <v>0</v>
      </c>
      <c r="BF5" s="206"/>
      <c r="BG5" s="24"/>
      <c r="BH5" s="206">
        <f>SUM(BI7:BI1048576)</f>
        <v>0</v>
      </c>
      <c r="BI5" s="206"/>
      <c r="BJ5" s="206">
        <f>SUM(BK7:BK1048576)</f>
        <v>0</v>
      </c>
      <c r="BK5" s="206"/>
      <c r="BL5" s="24"/>
      <c r="BM5" s="206">
        <f>SUM(BN7:BN1048576)</f>
        <v>37</v>
      </c>
      <c r="BN5" s="206"/>
      <c r="BO5" s="206">
        <f>SUM(BP7:BP1048576)</f>
        <v>1</v>
      </c>
      <c r="BP5" s="206"/>
      <c r="BQ5" s="24"/>
      <c r="BR5" s="206">
        <f>SUM(BS7:BS1048576)</f>
        <v>0</v>
      </c>
      <c r="BS5" s="206"/>
      <c r="BT5" s="24"/>
      <c r="BU5" s="206">
        <f>SUM(BV7:BV1048576)</f>
        <v>0</v>
      </c>
      <c r="BV5" s="206"/>
      <c r="BW5" s="24"/>
      <c r="BX5" s="206">
        <f>SUM(BY7:BY1048576)</f>
        <v>0</v>
      </c>
      <c r="BY5" s="206"/>
      <c r="CA5" s="24"/>
      <c r="CB5" s="206">
        <f>SUM(CC7:CC1048576)</f>
        <v>17</v>
      </c>
      <c r="CC5" s="206"/>
      <c r="CD5" s="206">
        <f>SUM(CE7:CE1048576)</f>
        <v>0</v>
      </c>
      <c r="CE5" s="206"/>
      <c r="CF5" s="24"/>
      <c r="CG5" s="206">
        <f>SUM(CH7:CH1048576)</f>
        <v>7</v>
      </c>
      <c r="CH5" s="206"/>
      <c r="CI5" s="206">
        <f>SUM(CJ7:CJ1048576)</f>
        <v>0</v>
      </c>
      <c r="CJ5" s="206"/>
      <c r="CK5" s="24"/>
      <c r="CL5" s="206">
        <f>SUM(CM7:CM1048576)</f>
        <v>5</v>
      </c>
      <c r="CM5" s="206"/>
      <c r="CN5" s="206">
        <f>SUM(CO7:CO1048576)</f>
        <v>2</v>
      </c>
      <c r="CO5" s="206"/>
      <c r="CP5" s="24"/>
      <c r="CQ5" s="206">
        <f>SUM(CR7:CR1048576)</f>
        <v>18</v>
      </c>
      <c r="CR5" s="206"/>
      <c r="CS5" s="206">
        <f>SUM(CT7:CT1048576)</f>
        <v>2</v>
      </c>
      <c r="CT5" s="206"/>
      <c r="CU5" s="24"/>
      <c r="CV5" s="206">
        <f>SUM(CW7:CW1048576)</f>
        <v>0</v>
      </c>
      <c r="CW5" s="206"/>
      <c r="CX5" s="24"/>
      <c r="CY5" s="206">
        <f>SUM(CZ7:CZ1048576)</f>
        <v>0</v>
      </c>
      <c r="CZ5" s="206"/>
      <c r="DA5" s="24"/>
      <c r="DB5" s="206">
        <f>SUM(DC7:DC1048576)</f>
        <v>0</v>
      </c>
      <c r="DC5" s="206"/>
      <c r="DD5" s="24"/>
      <c r="DE5" s="206">
        <f>SUM(DF7:DF1048576)</f>
        <v>0</v>
      </c>
      <c r="DF5" s="206"/>
      <c r="DG5" s="24"/>
      <c r="DH5" s="206">
        <f>SUM(DI7:DI1048576)</f>
        <v>0</v>
      </c>
      <c r="DI5" s="206"/>
      <c r="DK5" s="25"/>
      <c r="DL5" s="25"/>
      <c r="DM5" s="25"/>
      <c r="DN5" s="5"/>
      <c r="DO5" s="5"/>
      <c r="DP5" s="5"/>
      <c r="DQ5" s="5"/>
      <c r="DR5" s="5"/>
      <c r="DS5" s="5"/>
      <c r="DT5" s="25"/>
      <c r="DV5" s="25"/>
      <c r="DW5" s="25"/>
      <c r="DX5" s="5"/>
      <c r="DY5" s="25"/>
      <c r="DZ5" s="25"/>
      <c r="EA5" s="5"/>
      <c r="EB5" s="5"/>
      <c r="EC5" s="5"/>
      <c r="EE5" s="11"/>
      <c r="EF5" s="11"/>
      <c r="EG5" s="11"/>
      <c r="EH5" s="11"/>
      <c r="EI5" s="11"/>
      <c r="EJ5" s="11"/>
      <c r="EK5" s="11"/>
    </row>
    <row r="6" spans="1:141" ht="53.25" customHeight="1">
      <c r="A6" s="14" t="s">
        <v>20</v>
      </c>
      <c r="B6" s="14" t="s">
        <v>21</v>
      </c>
      <c r="C6" s="26" t="s">
        <v>22</v>
      </c>
      <c r="D6" s="26" t="s">
        <v>23</v>
      </c>
      <c r="E6" s="26" t="s">
        <v>24</v>
      </c>
      <c r="F6" s="26" t="s">
        <v>25</v>
      </c>
      <c r="G6" s="26" t="s">
        <v>26</v>
      </c>
      <c r="H6" s="26" t="s">
        <v>27</v>
      </c>
      <c r="I6" s="26" t="s">
        <v>28</v>
      </c>
      <c r="J6" s="26">
        <v>1</v>
      </c>
      <c r="K6" s="26">
        <v>2</v>
      </c>
      <c r="L6" s="26">
        <v>3</v>
      </c>
      <c r="M6" s="26">
        <v>4</v>
      </c>
      <c r="N6" s="26">
        <v>5</v>
      </c>
      <c r="O6" s="26">
        <v>6</v>
      </c>
      <c r="P6" s="26">
        <v>7</v>
      </c>
      <c r="Q6" s="26">
        <v>8</v>
      </c>
      <c r="R6" s="26" t="s">
        <v>22</v>
      </c>
      <c r="S6" s="26" t="s">
        <v>23</v>
      </c>
      <c r="T6" s="26" t="s">
        <v>24</v>
      </c>
      <c r="U6" s="26" t="s">
        <v>25</v>
      </c>
      <c r="V6" s="26" t="s">
        <v>29</v>
      </c>
      <c r="W6" s="26" t="s">
        <v>30</v>
      </c>
      <c r="X6" s="26" t="s">
        <v>31</v>
      </c>
      <c r="Y6" s="26" t="s">
        <v>32</v>
      </c>
      <c r="Z6" s="26" t="s">
        <v>33</v>
      </c>
      <c r="AA6" s="26" t="s">
        <v>34</v>
      </c>
      <c r="AB6" s="26" t="s">
        <v>35</v>
      </c>
      <c r="AC6" s="192" t="s">
        <v>36</v>
      </c>
      <c r="AD6" s="27"/>
      <c r="AE6" s="28">
        <v>1.2</v>
      </c>
      <c r="AF6" s="28">
        <v>1.5</v>
      </c>
      <c r="AG6" s="28">
        <v>2</v>
      </c>
      <c r="AH6" s="28">
        <v>2.4</v>
      </c>
      <c r="AI6" s="28">
        <v>3</v>
      </c>
      <c r="AJ6" s="27"/>
      <c r="AK6" s="28">
        <v>1.5</v>
      </c>
      <c r="AL6" s="28">
        <v>2.4</v>
      </c>
      <c r="AM6" s="28">
        <v>3</v>
      </c>
      <c r="AN6" s="27"/>
      <c r="AO6" s="29" t="s">
        <v>37</v>
      </c>
      <c r="AP6" s="29" t="s">
        <v>38</v>
      </c>
      <c r="AQ6" s="29" t="s">
        <v>39</v>
      </c>
      <c r="AR6" s="29" t="s">
        <v>40</v>
      </c>
      <c r="AS6" s="29" t="s">
        <v>41</v>
      </c>
      <c r="AT6" s="29" t="s">
        <v>42</v>
      </c>
      <c r="AU6" s="29" t="s">
        <v>43</v>
      </c>
      <c r="AW6" s="30" t="s">
        <v>44</v>
      </c>
      <c r="AX6" s="201" t="s">
        <v>45</v>
      </c>
      <c r="AY6" s="202"/>
      <c r="AZ6" s="201" t="s">
        <v>46</v>
      </c>
      <c r="BA6" s="202"/>
      <c r="BB6" s="31" t="s">
        <v>47</v>
      </c>
      <c r="BC6" s="199" t="s">
        <v>48</v>
      </c>
      <c r="BD6" s="200"/>
      <c r="BE6" s="199" t="s">
        <v>49</v>
      </c>
      <c r="BF6" s="200"/>
      <c r="BG6" s="30" t="s">
        <v>50</v>
      </c>
      <c r="BH6" s="201" t="s">
        <v>51</v>
      </c>
      <c r="BI6" s="202"/>
      <c r="BJ6" s="201" t="s">
        <v>52</v>
      </c>
      <c r="BK6" s="202"/>
      <c r="BL6" s="31" t="s">
        <v>53</v>
      </c>
      <c r="BM6" s="199" t="s">
        <v>54</v>
      </c>
      <c r="BN6" s="200"/>
      <c r="BO6" s="207" t="s">
        <v>55</v>
      </c>
      <c r="BP6" s="208"/>
      <c r="BQ6" s="30" t="s">
        <v>56</v>
      </c>
      <c r="BR6" s="201" t="s">
        <v>57</v>
      </c>
      <c r="BS6" s="202"/>
      <c r="BT6" s="31" t="s">
        <v>58</v>
      </c>
      <c r="BU6" s="199" t="s">
        <v>59</v>
      </c>
      <c r="BV6" s="200"/>
      <c r="BW6" s="32" t="s">
        <v>60</v>
      </c>
      <c r="BX6" s="203" t="s">
        <v>61</v>
      </c>
      <c r="BY6" s="203"/>
      <c r="CA6" s="33" t="s">
        <v>62</v>
      </c>
      <c r="CB6" s="204" t="s">
        <v>63</v>
      </c>
      <c r="CC6" s="205"/>
      <c r="CD6" s="204" t="s">
        <v>64</v>
      </c>
      <c r="CE6" s="205"/>
      <c r="CF6" s="28" t="s">
        <v>65</v>
      </c>
      <c r="CG6" s="199" t="s">
        <v>66</v>
      </c>
      <c r="CH6" s="200"/>
      <c r="CI6" s="199" t="s">
        <v>67</v>
      </c>
      <c r="CJ6" s="200"/>
      <c r="CK6" s="32" t="s">
        <v>68</v>
      </c>
      <c r="CL6" s="201" t="s">
        <v>69</v>
      </c>
      <c r="CM6" s="202"/>
      <c r="CN6" s="201" t="s">
        <v>70</v>
      </c>
      <c r="CO6" s="202"/>
      <c r="CP6" s="28" t="s">
        <v>71</v>
      </c>
      <c r="CQ6" s="199" t="s">
        <v>72</v>
      </c>
      <c r="CR6" s="200"/>
      <c r="CS6" s="199" t="s">
        <v>73</v>
      </c>
      <c r="CT6" s="200"/>
      <c r="CU6" s="32" t="s">
        <v>74</v>
      </c>
      <c r="CV6" s="201" t="s">
        <v>75</v>
      </c>
      <c r="CW6" s="202"/>
      <c r="CX6" s="28" t="s">
        <v>76</v>
      </c>
      <c r="CY6" s="199" t="s">
        <v>77</v>
      </c>
      <c r="CZ6" s="200"/>
      <c r="DA6" s="32" t="s">
        <v>78</v>
      </c>
      <c r="DB6" s="201" t="s">
        <v>79</v>
      </c>
      <c r="DC6" s="202"/>
      <c r="DD6" s="28" t="s">
        <v>80</v>
      </c>
      <c r="DE6" s="199" t="s">
        <v>81</v>
      </c>
      <c r="DF6" s="200"/>
      <c r="DG6" s="34" t="s">
        <v>82</v>
      </c>
      <c r="DH6" s="203" t="s">
        <v>83</v>
      </c>
      <c r="DI6" s="203"/>
      <c r="DK6" s="35" t="s">
        <v>84</v>
      </c>
      <c r="DL6" s="36" t="s">
        <v>85</v>
      </c>
      <c r="DM6" s="37" t="s">
        <v>86</v>
      </c>
      <c r="DN6" s="37" t="s">
        <v>87</v>
      </c>
      <c r="DO6" s="36" t="s">
        <v>88</v>
      </c>
      <c r="DP6" s="32" t="s">
        <v>89</v>
      </c>
      <c r="DQ6" s="38" t="s">
        <v>90</v>
      </c>
      <c r="DR6" s="38" t="s">
        <v>91</v>
      </c>
      <c r="DS6" s="32" t="s">
        <v>33</v>
      </c>
      <c r="DT6" s="33" t="s">
        <v>34</v>
      </c>
      <c r="DV6" s="33" t="s">
        <v>92</v>
      </c>
      <c r="DW6" s="32" t="s">
        <v>93</v>
      </c>
      <c r="DX6" s="32" t="s">
        <v>94</v>
      </c>
      <c r="DY6" s="28" t="s">
        <v>95</v>
      </c>
      <c r="DZ6" s="28" t="s">
        <v>96</v>
      </c>
      <c r="EA6" s="32" t="s">
        <v>97</v>
      </c>
      <c r="EB6" s="32" t="s">
        <v>98</v>
      </c>
      <c r="EC6" s="32" t="s">
        <v>99</v>
      </c>
      <c r="EE6" s="32" t="s">
        <v>100</v>
      </c>
      <c r="EF6" s="32" t="s">
        <v>101</v>
      </c>
      <c r="EG6" s="28" t="s">
        <v>102</v>
      </c>
      <c r="EH6" s="28" t="s">
        <v>103</v>
      </c>
      <c r="EI6" s="32" t="s">
        <v>104</v>
      </c>
      <c r="EJ6" s="32" t="s">
        <v>105</v>
      </c>
      <c r="EK6" s="32" t="s">
        <v>106</v>
      </c>
    </row>
    <row r="7" spans="1:141" ht="28.5">
      <c r="A7" s="66" t="s">
        <v>107</v>
      </c>
      <c r="B7" s="3"/>
      <c r="C7" s="3" t="s">
        <v>108</v>
      </c>
      <c r="D7" s="3"/>
      <c r="E7" s="3"/>
      <c r="F7" s="3"/>
      <c r="G7" s="3">
        <v>14</v>
      </c>
      <c r="H7" s="3" t="s">
        <v>109</v>
      </c>
      <c r="I7" s="3">
        <v>1350</v>
      </c>
      <c r="J7" s="3" t="s">
        <v>110</v>
      </c>
      <c r="K7" s="3" t="s">
        <v>110</v>
      </c>
      <c r="L7" s="3" t="s">
        <v>63</v>
      </c>
      <c r="M7" s="3"/>
      <c r="N7" s="26"/>
      <c r="O7" s="3" t="s">
        <v>111</v>
      </c>
      <c r="P7" s="3"/>
      <c r="Q7" s="179"/>
      <c r="R7" s="3"/>
      <c r="S7" s="3"/>
      <c r="T7" s="3"/>
      <c r="U7" s="3"/>
      <c r="V7" s="66"/>
      <c r="W7" s="3"/>
      <c r="X7" s="3"/>
      <c r="Y7" s="3"/>
      <c r="Z7" s="3"/>
      <c r="AA7" s="3"/>
      <c r="AB7" s="3"/>
      <c r="AC7" s="67" t="s">
        <v>112</v>
      </c>
      <c r="AD7" s="68"/>
      <c r="AE7" s="69"/>
      <c r="AF7" s="69"/>
      <c r="AG7" s="69">
        <v>2</v>
      </c>
      <c r="AH7" s="69"/>
      <c r="AI7" s="69"/>
      <c r="AJ7" s="70"/>
      <c r="AK7" s="69"/>
      <c r="AL7" s="69"/>
      <c r="AM7" s="69"/>
      <c r="AN7" s="70"/>
      <c r="AO7" s="69">
        <v>1</v>
      </c>
      <c r="AP7" s="69">
        <v>1</v>
      </c>
      <c r="AQ7" s="69">
        <v>2</v>
      </c>
      <c r="AR7" s="69"/>
      <c r="AS7" s="69"/>
      <c r="AT7" s="69"/>
      <c r="AU7" s="26"/>
      <c r="CC7" s="14">
        <v>1</v>
      </c>
      <c r="CF7" s="5"/>
      <c r="DV7" s="14">
        <v>1</v>
      </c>
    </row>
    <row r="8" spans="1:141" ht="24" customHeight="1">
      <c r="A8" s="66" t="s">
        <v>113</v>
      </c>
      <c r="B8" s="3"/>
      <c r="C8" s="3"/>
      <c r="D8" s="3" t="s">
        <v>108</v>
      </c>
      <c r="E8" s="3"/>
      <c r="F8" s="3"/>
      <c r="G8" s="3">
        <v>12</v>
      </c>
      <c r="H8" s="3" t="s">
        <v>109</v>
      </c>
      <c r="I8" s="3">
        <v>750</v>
      </c>
      <c r="J8" s="3" t="s">
        <v>47</v>
      </c>
      <c r="K8" s="3"/>
      <c r="L8" s="3"/>
      <c r="M8" s="3"/>
      <c r="N8" s="26"/>
      <c r="O8" s="3"/>
      <c r="P8" s="3"/>
      <c r="Q8" s="26"/>
      <c r="R8" s="3"/>
      <c r="S8" s="3"/>
      <c r="T8" s="3"/>
      <c r="U8" s="3"/>
      <c r="V8" s="66"/>
      <c r="W8" s="3"/>
      <c r="X8" s="3"/>
      <c r="Y8" s="3"/>
      <c r="Z8" s="3"/>
      <c r="AA8" s="3"/>
      <c r="AB8" s="3"/>
      <c r="AC8" s="67" t="s">
        <v>114</v>
      </c>
      <c r="AD8" s="68"/>
      <c r="AE8" s="69"/>
      <c r="AF8" s="69">
        <v>2</v>
      </c>
      <c r="AG8" s="69"/>
      <c r="AH8" s="69"/>
      <c r="AI8" s="69"/>
      <c r="AJ8" s="70"/>
      <c r="AK8" s="69"/>
      <c r="AL8" s="69"/>
      <c r="AM8" s="69"/>
      <c r="AN8" s="70"/>
      <c r="AO8" s="69"/>
      <c r="AP8" s="69">
        <v>2</v>
      </c>
      <c r="AQ8" s="69">
        <v>2</v>
      </c>
      <c r="AR8" s="69"/>
      <c r="AS8" s="69"/>
      <c r="AT8" s="69"/>
      <c r="AU8" s="26"/>
      <c r="BB8" s="14">
        <v>1</v>
      </c>
      <c r="CF8" s="5"/>
    </row>
    <row r="9" spans="1:141" ht="28.5" customHeight="1">
      <c r="A9" s="66" t="s">
        <v>115</v>
      </c>
      <c r="B9" s="3"/>
      <c r="C9" s="3"/>
      <c r="D9" s="3" t="s">
        <v>108</v>
      </c>
      <c r="E9" s="3"/>
      <c r="F9" s="3"/>
      <c r="G9" s="3">
        <v>12</v>
      </c>
      <c r="H9" s="3" t="s">
        <v>109</v>
      </c>
      <c r="I9" s="3">
        <v>750</v>
      </c>
      <c r="J9" s="3" t="s">
        <v>47</v>
      </c>
      <c r="K9" s="3"/>
      <c r="L9" s="3"/>
      <c r="M9" s="3"/>
      <c r="N9" s="26"/>
      <c r="O9" s="3"/>
      <c r="P9" s="3"/>
      <c r="Q9" s="26"/>
      <c r="R9" s="3"/>
      <c r="S9" s="3"/>
      <c r="T9" s="3"/>
      <c r="U9" s="3"/>
      <c r="V9" s="66"/>
      <c r="W9" s="3"/>
      <c r="X9" s="3"/>
      <c r="Y9" s="3"/>
      <c r="Z9" s="3"/>
      <c r="AA9" s="3"/>
      <c r="AB9" s="3"/>
      <c r="AC9" s="67" t="s">
        <v>114</v>
      </c>
      <c r="AD9" s="68"/>
      <c r="AE9" s="69"/>
      <c r="AF9" s="69">
        <v>2</v>
      </c>
      <c r="AG9" s="69"/>
      <c r="AH9" s="14"/>
      <c r="AI9" s="69"/>
      <c r="AJ9" s="70"/>
      <c r="AK9" s="69"/>
      <c r="AL9" s="69"/>
      <c r="AM9" s="69"/>
      <c r="AN9" s="70"/>
      <c r="AO9" s="20"/>
      <c r="AP9" s="20">
        <v>2</v>
      </c>
      <c r="AQ9" s="3">
        <v>2</v>
      </c>
      <c r="AR9" s="69"/>
      <c r="AS9" s="69"/>
      <c r="AT9" s="69"/>
      <c r="AU9" s="26"/>
      <c r="BB9" s="14">
        <v>1</v>
      </c>
    </row>
    <row r="10" spans="1:141" ht="28.5" customHeight="1">
      <c r="A10" s="66" t="s">
        <v>116</v>
      </c>
      <c r="B10" s="3"/>
      <c r="C10" s="3"/>
      <c r="D10" s="3" t="s">
        <v>108</v>
      </c>
      <c r="E10" s="3"/>
      <c r="F10" s="3"/>
      <c r="G10" s="3">
        <v>12</v>
      </c>
      <c r="H10" s="3" t="s">
        <v>109</v>
      </c>
      <c r="I10" s="3">
        <v>1050</v>
      </c>
      <c r="J10" s="3" t="s">
        <v>62</v>
      </c>
      <c r="K10" s="3" t="s">
        <v>63</v>
      </c>
      <c r="L10" s="3"/>
      <c r="M10" s="26"/>
      <c r="N10" s="26"/>
      <c r="O10" s="3" t="s">
        <v>92</v>
      </c>
      <c r="P10" s="3"/>
      <c r="Q10" s="26"/>
      <c r="R10" s="3"/>
      <c r="S10" s="3"/>
      <c r="T10" s="3"/>
      <c r="U10" s="3"/>
      <c r="V10" s="66"/>
      <c r="W10" s="3"/>
      <c r="X10" s="3"/>
      <c r="Y10" s="3"/>
      <c r="Z10" s="3"/>
      <c r="AA10" s="3"/>
      <c r="AB10" s="3"/>
      <c r="AC10" s="67" t="s">
        <v>114</v>
      </c>
      <c r="AD10" s="68"/>
      <c r="AE10" s="69"/>
      <c r="AF10" s="69">
        <v>2</v>
      </c>
      <c r="AG10" s="69">
        <v>2</v>
      </c>
      <c r="AH10" s="69"/>
      <c r="AI10" s="69"/>
      <c r="AJ10" s="70"/>
      <c r="AK10" s="69"/>
      <c r="AL10" s="69"/>
      <c r="AM10" s="69"/>
      <c r="AN10" s="70"/>
      <c r="AO10" s="69"/>
      <c r="AP10" s="69">
        <v>1</v>
      </c>
      <c r="AQ10" s="69">
        <v>2</v>
      </c>
      <c r="AR10" s="69">
        <v>4</v>
      </c>
      <c r="AS10" s="69"/>
      <c r="AT10" s="69"/>
      <c r="AU10" s="26"/>
      <c r="CA10" s="14">
        <v>1</v>
      </c>
      <c r="CC10" s="14">
        <v>1</v>
      </c>
      <c r="CF10" s="5"/>
      <c r="DV10" s="14">
        <v>1</v>
      </c>
    </row>
    <row r="11" spans="1:141" s="14" customFormat="1">
      <c r="A11" s="66" t="s">
        <v>117</v>
      </c>
      <c r="B11" s="3"/>
      <c r="C11" s="3"/>
      <c r="D11" s="3" t="s">
        <v>108</v>
      </c>
      <c r="E11" s="3"/>
      <c r="F11" s="3"/>
      <c r="G11" s="3">
        <v>12</v>
      </c>
      <c r="H11" s="3" t="s">
        <v>109</v>
      </c>
      <c r="I11" s="3">
        <v>750</v>
      </c>
      <c r="J11" s="3" t="s">
        <v>71</v>
      </c>
      <c r="K11" s="3"/>
      <c r="L11" s="3"/>
      <c r="M11" s="26"/>
      <c r="N11" s="26"/>
      <c r="O11" s="3" t="s">
        <v>92</v>
      </c>
      <c r="P11" s="3"/>
      <c r="Q11" s="26"/>
      <c r="R11" s="3"/>
      <c r="S11" s="3"/>
      <c r="T11" s="3"/>
      <c r="U11" s="3"/>
      <c r="V11" s="66"/>
      <c r="W11" s="3"/>
      <c r="X11" s="3"/>
      <c r="Y11" s="3"/>
      <c r="Z11" s="3"/>
      <c r="AA11" s="3"/>
      <c r="AB11" s="3"/>
      <c r="AC11" s="67" t="s">
        <v>114</v>
      </c>
      <c r="AD11" s="68"/>
      <c r="AE11" s="69"/>
      <c r="AF11" s="69"/>
      <c r="AG11" s="69"/>
      <c r="AH11" s="69">
        <v>2</v>
      </c>
      <c r="AI11" s="69"/>
      <c r="AJ11" s="70"/>
      <c r="AK11" s="69"/>
      <c r="AL11" s="69"/>
      <c r="AM11" s="69"/>
      <c r="AN11" s="70"/>
      <c r="AO11" s="69">
        <v>1</v>
      </c>
      <c r="AP11" s="69">
        <v>1</v>
      </c>
      <c r="AQ11" s="69">
        <v>1</v>
      </c>
      <c r="AR11" s="69"/>
      <c r="AS11" s="69"/>
      <c r="AT11" s="69"/>
      <c r="AU11" s="26"/>
      <c r="AV11" s="5"/>
      <c r="BZ11" s="5"/>
      <c r="CF11" s="5"/>
      <c r="CP11" s="14">
        <v>1</v>
      </c>
      <c r="DJ11" s="5"/>
      <c r="DU11" s="5"/>
      <c r="DV11" s="14">
        <v>1</v>
      </c>
      <c r="ED11" s="5"/>
      <c r="EE11" s="3"/>
      <c r="EF11" s="3"/>
      <c r="EG11" s="3"/>
      <c r="EH11" s="3"/>
      <c r="EI11" s="3"/>
      <c r="EJ11" s="3"/>
      <c r="EK11" s="3"/>
    </row>
    <row r="12" spans="1:141">
      <c r="A12" s="66" t="s">
        <v>118</v>
      </c>
      <c r="B12" s="3"/>
      <c r="C12" s="3"/>
      <c r="D12" s="3" t="s">
        <v>108</v>
      </c>
      <c r="E12" s="3"/>
      <c r="F12" s="3"/>
      <c r="G12" s="3">
        <v>12</v>
      </c>
      <c r="H12" s="3" t="s">
        <v>109</v>
      </c>
      <c r="I12" s="3">
        <v>1050</v>
      </c>
      <c r="J12" s="3" t="s">
        <v>53</v>
      </c>
      <c r="K12" s="3"/>
      <c r="L12" s="3"/>
      <c r="M12" s="26"/>
      <c r="N12" s="26"/>
      <c r="O12" s="3"/>
      <c r="P12" s="3"/>
      <c r="Q12" s="26"/>
      <c r="R12" s="3"/>
      <c r="S12" s="3"/>
      <c r="T12" s="3"/>
      <c r="U12" s="3"/>
      <c r="V12" s="66"/>
      <c r="W12" s="3"/>
      <c r="X12" s="3"/>
      <c r="Y12" s="3"/>
      <c r="Z12" s="3"/>
      <c r="AA12" s="3"/>
      <c r="AB12" s="3"/>
      <c r="AC12" s="67" t="s">
        <v>114</v>
      </c>
      <c r="AD12" s="68"/>
      <c r="AE12" s="69"/>
      <c r="AF12" s="69"/>
      <c r="AG12" s="69"/>
      <c r="AH12" s="14">
        <v>2</v>
      </c>
      <c r="AI12" s="69"/>
      <c r="AJ12" s="70"/>
      <c r="AK12" s="69"/>
      <c r="AL12" s="69"/>
      <c r="AM12" s="69"/>
      <c r="AN12" s="70"/>
      <c r="AO12" s="20"/>
      <c r="AP12" s="20"/>
      <c r="AQ12" s="3">
        <v>1</v>
      </c>
      <c r="AR12" s="69">
        <v>1</v>
      </c>
      <c r="AS12" s="69"/>
      <c r="AT12" s="69"/>
      <c r="AU12" s="26"/>
      <c r="BL12" s="14">
        <v>1</v>
      </c>
    </row>
    <row r="13" spans="1:141" s="14" customFormat="1">
      <c r="A13" s="66" t="s">
        <v>119</v>
      </c>
      <c r="B13" s="3"/>
      <c r="C13" s="3"/>
      <c r="D13" s="3" t="s">
        <v>108</v>
      </c>
      <c r="E13" s="3"/>
      <c r="F13" s="3"/>
      <c r="G13" s="3">
        <v>12</v>
      </c>
      <c r="H13" s="3" t="s">
        <v>109</v>
      </c>
      <c r="I13" s="3">
        <v>1050</v>
      </c>
      <c r="J13" s="3" t="s">
        <v>62</v>
      </c>
      <c r="K13" s="3" t="s">
        <v>63</v>
      </c>
      <c r="L13" s="3"/>
      <c r="M13" s="26"/>
      <c r="N13" s="26"/>
      <c r="O13" s="3" t="s">
        <v>120</v>
      </c>
      <c r="P13" s="3"/>
      <c r="Q13" s="26"/>
      <c r="R13" s="3"/>
      <c r="S13" s="3"/>
      <c r="T13" s="3"/>
      <c r="U13" s="3"/>
      <c r="V13" s="66"/>
      <c r="W13" s="3"/>
      <c r="X13" s="3"/>
      <c r="Y13" s="3"/>
      <c r="Z13" s="3"/>
      <c r="AA13" s="3"/>
      <c r="AB13" s="3"/>
      <c r="AC13" s="67" t="s">
        <v>114</v>
      </c>
      <c r="AD13" s="68"/>
      <c r="AE13" s="69"/>
      <c r="AF13" s="69">
        <v>2</v>
      </c>
      <c r="AG13" s="69">
        <v>2</v>
      </c>
      <c r="AH13" s="69"/>
      <c r="AI13" s="69"/>
      <c r="AJ13" s="70"/>
      <c r="AK13" s="69"/>
      <c r="AL13" s="69"/>
      <c r="AM13" s="69"/>
      <c r="AN13" s="70"/>
      <c r="AO13" s="69"/>
      <c r="AP13" s="69">
        <v>2</v>
      </c>
      <c r="AQ13" s="69">
        <v>2</v>
      </c>
      <c r="AR13" s="69">
        <v>4</v>
      </c>
      <c r="AS13" s="69"/>
      <c r="AT13" s="69"/>
      <c r="AU13" s="26"/>
      <c r="AV13" s="5"/>
      <c r="BZ13" s="5"/>
      <c r="CA13" s="14">
        <v>1</v>
      </c>
      <c r="CC13" s="14">
        <v>1</v>
      </c>
      <c r="DJ13" s="5"/>
      <c r="DU13" s="5"/>
      <c r="DV13" s="14">
        <v>2</v>
      </c>
      <c r="ED13" s="5"/>
      <c r="EE13" s="3"/>
      <c r="EF13" s="3"/>
      <c r="EG13" s="3"/>
      <c r="EH13" s="3"/>
      <c r="EI13" s="3"/>
      <c r="EJ13" s="3"/>
      <c r="EK13" s="3"/>
    </row>
    <row r="14" spans="1:141" s="14" customFormat="1" ht="85.5">
      <c r="A14" s="66" t="s">
        <v>121</v>
      </c>
      <c r="B14" s="3" t="s">
        <v>122</v>
      </c>
      <c r="C14" s="3" t="s">
        <v>108</v>
      </c>
      <c r="D14" s="3"/>
      <c r="E14" s="3"/>
      <c r="F14" s="3"/>
      <c r="G14" s="3">
        <v>12</v>
      </c>
      <c r="H14" s="3" t="s">
        <v>109</v>
      </c>
      <c r="I14" s="3">
        <v>750</v>
      </c>
      <c r="J14" s="22" t="s">
        <v>72</v>
      </c>
      <c r="K14" s="3"/>
      <c r="L14" s="3"/>
      <c r="M14" s="26"/>
      <c r="N14" s="26"/>
      <c r="O14" s="3"/>
      <c r="P14" s="3"/>
      <c r="Q14" s="26" t="s">
        <v>123</v>
      </c>
      <c r="R14" s="3" t="s">
        <v>108</v>
      </c>
      <c r="S14" s="3"/>
      <c r="T14" s="3"/>
      <c r="U14" s="3"/>
      <c r="V14" s="66" t="s">
        <v>124</v>
      </c>
      <c r="W14" s="3" t="s">
        <v>108</v>
      </c>
      <c r="X14" s="3"/>
      <c r="Y14" s="3">
        <v>50</v>
      </c>
      <c r="Z14" s="22">
        <v>2</v>
      </c>
      <c r="AA14" s="22">
        <v>2</v>
      </c>
      <c r="AB14" s="3" t="s">
        <v>108</v>
      </c>
      <c r="AC14" s="67" t="s">
        <v>125</v>
      </c>
      <c r="AD14" s="68"/>
      <c r="AE14" s="69"/>
      <c r="AF14" s="69"/>
      <c r="AG14" s="69"/>
      <c r="AH14" s="69"/>
      <c r="AI14" s="69"/>
      <c r="AJ14" s="70"/>
      <c r="AK14" s="69"/>
      <c r="AL14" s="69"/>
      <c r="AM14" s="69"/>
      <c r="AN14" s="70"/>
      <c r="AO14" s="69"/>
      <c r="AP14" s="69"/>
      <c r="AQ14" s="69"/>
      <c r="AR14" s="69"/>
      <c r="AS14" s="69"/>
      <c r="AT14" s="69"/>
      <c r="AU14" s="177"/>
      <c r="AV14" s="5"/>
      <c r="BZ14" s="5"/>
      <c r="DJ14" s="5"/>
      <c r="DU14" s="5"/>
      <c r="ED14" s="5"/>
      <c r="EE14" s="3"/>
      <c r="EF14" s="3"/>
      <c r="EG14" s="3"/>
      <c r="EH14" s="3"/>
      <c r="EI14" s="3"/>
      <c r="EJ14" s="3"/>
      <c r="EK14" s="3"/>
    </row>
    <row r="15" spans="1:141" s="14" customFormat="1" ht="85.5">
      <c r="A15" s="66" t="s">
        <v>121</v>
      </c>
      <c r="B15" s="3" t="s">
        <v>122</v>
      </c>
      <c r="C15" s="3" t="s">
        <v>108</v>
      </c>
      <c r="D15" s="3"/>
      <c r="E15" s="3"/>
      <c r="F15" s="3"/>
      <c r="G15" s="3">
        <v>12</v>
      </c>
      <c r="H15" s="3" t="s">
        <v>109</v>
      </c>
      <c r="I15" s="3">
        <v>750</v>
      </c>
      <c r="J15" s="51" t="s">
        <v>54</v>
      </c>
      <c r="K15" s="3"/>
      <c r="L15" s="3"/>
      <c r="M15" s="26" t="s">
        <v>126</v>
      </c>
      <c r="N15" s="26"/>
      <c r="O15" s="3"/>
      <c r="P15" s="3"/>
      <c r="Q15" s="26" t="s">
        <v>123</v>
      </c>
      <c r="R15" s="3" t="s">
        <v>108</v>
      </c>
      <c r="S15" s="3"/>
      <c r="T15" s="3"/>
      <c r="U15" s="3"/>
      <c r="V15" s="66" t="s">
        <v>124</v>
      </c>
      <c r="W15" s="3" t="s">
        <v>108</v>
      </c>
      <c r="X15" s="3"/>
      <c r="Y15" s="3">
        <v>50</v>
      </c>
      <c r="Z15" s="3">
        <v>2</v>
      </c>
      <c r="AA15" s="3">
        <v>2</v>
      </c>
      <c r="AB15" s="3" t="s">
        <v>108</v>
      </c>
      <c r="AC15" s="67" t="s">
        <v>127</v>
      </c>
      <c r="AD15" s="68"/>
      <c r="AE15" s="69"/>
      <c r="AF15" s="69"/>
      <c r="AG15" s="69">
        <v>1</v>
      </c>
      <c r="AH15" s="69">
        <v>2</v>
      </c>
      <c r="AI15" s="69"/>
      <c r="AJ15" s="70"/>
      <c r="AK15" s="69"/>
      <c r="AL15" s="69"/>
      <c r="AM15" s="69"/>
      <c r="AN15" s="70"/>
      <c r="AO15" s="69"/>
      <c r="AP15" s="69">
        <v>2</v>
      </c>
      <c r="AQ15" s="69">
        <v>2</v>
      </c>
      <c r="AR15" s="69"/>
      <c r="AS15" s="69"/>
      <c r="AT15" s="69"/>
      <c r="AU15" s="26"/>
      <c r="AV15" s="5"/>
      <c r="BN15" s="14">
        <v>1</v>
      </c>
      <c r="BZ15" s="5"/>
      <c r="DJ15" s="5"/>
      <c r="DK15" s="14">
        <v>1</v>
      </c>
      <c r="DU15" s="5"/>
      <c r="ED15" s="5"/>
      <c r="EE15" s="3"/>
      <c r="EF15" s="3"/>
      <c r="EG15" s="3"/>
      <c r="EH15" s="3"/>
      <c r="EI15" s="3"/>
      <c r="EJ15" s="3"/>
      <c r="EK15" s="3"/>
    </row>
    <row r="16" spans="1:141" s="14" customFormat="1">
      <c r="A16" s="66" t="s">
        <v>128</v>
      </c>
      <c r="B16" s="3" t="s">
        <v>129</v>
      </c>
      <c r="C16" s="3"/>
      <c r="D16" s="3"/>
      <c r="E16" s="3"/>
      <c r="F16" s="3" t="s">
        <v>108</v>
      </c>
      <c r="G16" s="3">
        <v>12</v>
      </c>
      <c r="H16" s="3" t="s">
        <v>109</v>
      </c>
      <c r="I16" s="3">
        <v>510</v>
      </c>
      <c r="J16" s="22" t="s">
        <v>44</v>
      </c>
      <c r="K16" s="3"/>
      <c r="L16" s="3"/>
      <c r="M16" s="184" t="s">
        <v>86</v>
      </c>
      <c r="N16" s="26"/>
      <c r="O16" s="3"/>
      <c r="P16" s="3"/>
      <c r="Q16" s="22" t="s">
        <v>130</v>
      </c>
      <c r="R16" s="3"/>
      <c r="S16" s="3"/>
      <c r="T16" s="3"/>
      <c r="U16" s="3"/>
      <c r="V16" s="66" t="s">
        <v>131</v>
      </c>
      <c r="W16" s="3" t="s">
        <v>108</v>
      </c>
      <c r="X16" s="3"/>
      <c r="Y16" s="3">
        <v>50</v>
      </c>
      <c r="Z16" s="3">
        <v>2</v>
      </c>
      <c r="AA16" s="3">
        <v>2</v>
      </c>
      <c r="AB16" s="3" t="s">
        <v>108</v>
      </c>
      <c r="AC16" s="67" t="s">
        <v>132</v>
      </c>
      <c r="AD16" s="68"/>
      <c r="AE16" s="69"/>
      <c r="AF16" s="69"/>
      <c r="AG16" s="69"/>
      <c r="AH16" s="69"/>
      <c r="AI16" s="69"/>
      <c r="AJ16" s="70"/>
      <c r="AK16" s="69"/>
      <c r="AL16" s="69"/>
      <c r="AM16" s="69"/>
      <c r="AN16" s="70"/>
      <c r="AO16" s="69"/>
      <c r="AP16" s="69"/>
      <c r="AQ16" s="69"/>
      <c r="AR16" s="69"/>
      <c r="AS16" s="69"/>
      <c r="AT16" s="69"/>
      <c r="AU16" s="177"/>
      <c r="AV16" s="5"/>
      <c r="BZ16" s="5"/>
      <c r="DJ16" s="5"/>
      <c r="DU16" s="5"/>
      <c r="ED16" s="5"/>
      <c r="EE16" s="3"/>
      <c r="EF16" s="3"/>
      <c r="EG16" s="3"/>
      <c r="EH16" s="3"/>
      <c r="EI16" s="3"/>
      <c r="EJ16" s="3"/>
      <c r="EK16" s="3"/>
    </row>
    <row r="17" spans="1:141" s="14" customFormat="1" ht="42.75">
      <c r="A17" s="66" t="s">
        <v>128</v>
      </c>
      <c r="B17" s="3" t="s">
        <v>129</v>
      </c>
      <c r="C17" s="3"/>
      <c r="D17" s="3" t="s">
        <v>108</v>
      </c>
      <c r="E17" s="3"/>
      <c r="F17" s="3"/>
      <c r="G17" s="3">
        <v>12</v>
      </c>
      <c r="H17" s="3" t="s">
        <v>109</v>
      </c>
      <c r="I17" s="3">
        <v>750</v>
      </c>
      <c r="J17" s="3" t="s">
        <v>53</v>
      </c>
      <c r="K17" s="3"/>
      <c r="L17" s="3"/>
      <c r="M17" s="26" t="s">
        <v>86</v>
      </c>
      <c r="N17" s="26"/>
      <c r="O17" s="3"/>
      <c r="P17" s="3"/>
      <c r="Q17" s="3" t="s">
        <v>130</v>
      </c>
      <c r="R17" s="3"/>
      <c r="S17" s="3"/>
      <c r="T17" s="3"/>
      <c r="U17" s="3"/>
      <c r="V17" s="66" t="s">
        <v>131</v>
      </c>
      <c r="W17" s="3" t="s">
        <v>108</v>
      </c>
      <c r="X17" s="3"/>
      <c r="Y17" s="3">
        <v>50</v>
      </c>
      <c r="Z17" s="3">
        <v>2</v>
      </c>
      <c r="AA17" s="3">
        <v>2</v>
      </c>
      <c r="AB17" s="3" t="s">
        <v>108</v>
      </c>
      <c r="AC17" s="67" t="s">
        <v>133</v>
      </c>
      <c r="AD17" s="68"/>
      <c r="AE17" s="69"/>
      <c r="AF17" s="69"/>
      <c r="AG17" s="69">
        <v>1</v>
      </c>
      <c r="AH17" s="69">
        <v>2</v>
      </c>
      <c r="AI17" s="69"/>
      <c r="AJ17" s="70"/>
      <c r="AK17" s="69"/>
      <c r="AL17" s="69"/>
      <c r="AM17" s="69"/>
      <c r="AN17" s="70"/>
      <c r="AO17" s="69"/>
      <c r="AP17" s="69">
        <v>2</v>
      </c>
      <c r="AQ17" s="69">
        <v>2</v>
      </c>
      <c r="AR17" s="69"/>
      <c r="AS17" s="69"/>
      <c r="AT17" s="69"/>
      <c r="AU17" s="177"/>
      <c r="AV17" s="5"/>
      <c r="BL17" s="14">
        <v>1</v>
      </c>
      <c r="BZ17" s="5"/>
      <c r="DJ17" s="5"/>
      <c r="DM17" s="14">
        <v>1</v>
      </c>
      <c r="DU17" s="5"/>
      <c r="ED17" s="5"/>
      <c r="EE17" s="3"/>
      <c r="EF17" s="3"/>
      <c r="EG17" s="3"/>
      <c r="EH17" s="3"/>
      <c r="EI17" s="3"/>
      <c r="EJ17" s="3"/>
      <c r="EK17" s="3"/>
    </row>
    <row r="18" spans="1:141" s="14" customFormat="1" ht="28.5">
      <c r="A18" s="66" t="s">
        <v>134</v>
      </c>
      <c r="B18" s="3" t="s">
        <v>135</v>
      </c>
      <c r="C18" s="3" t="s">
        <v>108</v>
      </c>
      <c r="D18" s="3"/>
      <c r="E18" s="3"/>
      <c r="F18" s="3"/>
      <c r="G18" s="3">
        <v>12</v>
      </c>
      <c r="H18" s="3" t="s">
        <v>109</v>
      </c>
      <c r="I18" s="3">
        <v>510</v>
      </c>
      <c r="J18" s="22" t="s">
        <v>66</v>
      </c>
      <c r="K18" s="3"/>
      <c r="L18" s="3"/>
      <c r="M18" s="26"/>
      <c r="N18" s="26"/>
      <c r="O18" s="3"/>
      <c r="P18" s="3"/>
      <c r="Q18" s="26" t="s">
        <v>136</v>
      </c>
      <c r="R18" s="3"/>
      <c r="S18" s="3"/>
      <c r="T18" s="3"/>
      <c r="U18" s="3"/>
      <c r="V18" s="66"/>
      <c r="W18" s="3"/>
      <c r="X18" s="3"/>
      <c r="Y18" s="3"/>
      <c r="Z18" s="3"/>
      <c r="AA18" s="3"/>
      <c r="AB18" s="3"/>
      <c r="AC18" s="67" t="s">
        <v>137</v>
      </c>
      <c r="AD18" s="68"/>
      <c r="AE18" s="69"/>
      <c r="AF18" s="69"/>
      <c r="AG18" s="69"/>
      <c r="AH18" s="69"/>
      <c r="AI18" s="69"/>
      <c r="AJ18" s="70"/>
      <c r="AK18" s="69"/>
      <c r="AL18" s="69"/>
      <c r="AM18" s="69"/>
      <c r="AN18" s="70"/>
      <c r="AQ18" s="69"/>
      <c r="AR18" s="69"/>
      <c r="AS18" s="69"/>
      <c r="AT18" s="69"/>
      <c r="AU18" s="177"/>
      <c r="AV18" s="5"/>
      <c r="BZ18" s="5"/>
      <c r="DJ18" s="5"/>
      <c r="DU18" s="5"/>
      <c r="ED18" s="5"/>
      <c r="EE18" s="3"/>
      <c r="EF18" s="3"/>
      <c r="EG18" s="3"/>
      <c r="EH18" s="3"/>
      <c r="EI18" s="3"/>
      <c r="EJ18" s="3"/>
      <c r="EK18" s="3"/>
    </row>
    <row r="19" spans="1:141" s="14" customFormat="1" ht="27.75" customHeight="1">
      <c r="A19" s="66" t="s">
        <v>134</v>
      </c>
      <c r="B19" s="3" t="s">
        <v>135</v>
      </c>
      <c r="C19" s="3" t="s">
        <v>108</v>
      </c>
      <c r="D19" s="3"/>
      <c r="E19" s="3"/>
      <c r="F19" s="3"/>
      <c r="G19" s="3">
        <v>12</v>
      </c>
      <c r="H19" s="3" t="s">
        <v>109</v>
      </c>
      <c r="I19" s="3">
        <v>510</v>
      </c>
      <c r="J19" s="3" t="s">
        <v>54</v>
      </c>
      <c r="K19" s="3"/>
      <c r="L19" s="3"/>
      <c r="M19" s="26"/>
      <c r="N19" s="26"/>
      <c r="O19" s="3"/>
      <c r="P19" s="3"/>
      <c r="Q19" s="26" t="s">
        <v>136</v>
      </c>
      <c r="R19" s="3"/>
      <c r="S19" s="3"/>
      <c r="T19" s="3"/>
      <c r="U19" s="3"/>
      <c r="V19" s="66"/>
      <c r="W19" s="3"/>
      <c r="X19" s="3"/>
      <c r="Y19" s="3"/>
      <c r="Z19" s="3"/>
      <c r="AA19" s="3"/>
      <c r="AB19" s="3"/>
      <c r="AC19" s="67" t="s">
        <v>138</v>
      </c>
      <c r="AD19" s="68"/>
      <c r="AE19" s="69"/>
      <c r="AF19" s="69"/>
      <c r="AG19" s="69"/>
      <c r="AH19" s="69">
        <v>2</v>
      </c>
      <c r="AI19" s="69"/>
      <c r="AJ19" s="70"/>
      <c r="AK19" s="69"/>
      <c r="AL19" s="69"/>
      <c r="AM19" s="69"/>
      <c r="AN19" s="70"/>
      <c r="AO19" s="69"/>
      <c r="AP19" s="69">
        <v>1</v>
      </c>
      <c r="AQ19" s="69">
        <v>1</v>
      </c>
      <c r="AR19" s="69"/>
      <c r="AS19" s="69"/>
      <c r="AT19" s="69"/>
      <c r="AU19" s="177"/>
      <c r="AV19" s="5"/>
      <c r="BN19" s="14">
        <v>1</v>
      </c>
      <c r="BZ19" s="5"/>
      <c r="DJ19" s="5"/>
      <c r="DU19" s="5"/>
      <c r="ED19" s="5"/>
      <c r="EE19" s="3"/>
      <c r="EF19" s="3"/>
      <c r="EG19" s="3"/>
      <c r="EH19" s="3"/>
      <c r="EI19" s="3"/>
      <c r="EJ19" s="3"/>
      <c r="EK19" s="3"/>
    </row>
    <row r="20" spans="1:141" s="14" customFormat="1" ht="27.75" customHeight="1">
      <c r="A20" s="66" t="s">
        <v>139</v>
      </c>
      <c r="B20" s="3" t="s">
        <v>140</v>
      </c>
      <c r="C20" s="3" t="s">
        <v>108</v>
      </c>
      <c r="D20" s="3"/>
      <c r="E20" s="3"/>
      <c r="F20" s="3"/>
      <c r="G20" s="3">
        <v>12</v>
      </c>
      <c r="H20" s="3" t="s">
        <v>109</v>
      </c>
      <c r="I20" s="3">
        <v>510</v>
      </c>
      <c r="J20" s="22" t="s">
        <v>51</v>
      </c>
      <c r="K20" s="3"/>
      <c r="L20" s="3"/>
      <c r="M20" s="26"/>
      <c r="N20" s="26"/>
      <c r="O20" s="3"/>
      <c r="P20" s="3"/>
      <c r="Q20" s="26" t="s">
        <v>136</v>
      </c>
      <c r="R20" s="3" t="s">
        <v>108</v>
      </c>
      <c r="S20" s="3"/>
      <c r="T20" s="3"/>
      <c r="U20" s="3"/>
      <c r="V20" s="66" t="s">
        <v>141</v>
      </c>
      <c r="W20" s="3" t="s">
        <v>108</v>
      </c>
      <c r="X20" s="3"/>
      <c r="Y20" s="3">
        <v>50</v>
      </c>
      <c r="Z20" s="3">
        <v>2</v>
      </c>
      <c r="AA20" s="3">
        <v>2</v>
      </c>
      <c r="AB20" s="3" t="s">
        <v>108</v>
      </c>
      <c r="AC20" s="67" t="s">
        <v>142</v>
      </c>
      <c r="AD20" s="68"/>
      <c r="AE20" s="69"/>
      <c r="AF20" s="69"/>
      <c r="AG20" s="69"/>
      <c r="AH20" s="69"/>
      <c r="AI20" s="69"/>
      <c r="AJ20" s="70"/>
      <c r="AK20" s="69"/>
      <c r="AM20" s="69"/>
      <c r="AN20" s="70"/>
      <c r="AQ20" s="69"/>
      <c r="AR20" s="69"/>
      <c r="AS20" s="69"/>
      <c r="AT20" s="69"/>
      <c r="AU20" s="177"/>
      <c r="AV20" s="5"/>
      <c r="BZ20" s="5"/>
      <c r="DJ20" s="5"/>
      <c r="DU20" s="5"/>
      <c r="ED20" s="5"/>
      <c r="EE20" s="3"/>
      <c r="EF20" s="3"/>
      <c r="EG20" s="3"/>
      <c r="EH20" s="3"/>
      <c r="EI20" s="3"/>
      <c r="EJ20" s="3"/>
      <c r="EK20" s="3"/>
    </row>
    <row r="21" spans="1:141" s="14" customFormat="1" ht="28.5">
      <c r="A21" s="66" t="s">
        <v>139</v>
      </c>
      <c r="B21" s="3" t="s">
        <v>140</v>
      </c>
      <c r="C21" s="3" t="s">
        <v>108</v>
      </c>
      <c r="D21" s="3"/>
      <c r="E21" s="3"/>
      <c r="F21" s="3"/>
      <c r="G21" s="3">
        <v>12</v>
      </c>
      <c r="H21" s="3" t="s">
        <v>109</v>
      </c>
      <c r="I21" s="3">
        <v>510</v>
      </c>
      <c r="J21" s="3" t="s">
        <v>54</v>
      </c>
      <c r="K21" s="3"/>
      <c r="L21" s="3"/>
      <c r="M21" s="26"/>
      <c r="N21" s="26"/>
      <c r="O21" s="3"/>
      <c r="P21" s="3"/>
      <c r="Q21" s="26" t="s">
        <v>136</v>
      </c>
      <c r="R21" s="3" t="s">
        <v>108</v>
      </c>
      <c r="S21" s="3"/>
      <c r="T21" s="3"/>
      <c r="U21" s="3"/>
      <c r="V21" s="66" t="s">
        <v>141</v>
      </c>
      <c r="W21" s="3" t="s">
        <v>108</v>
      </c>
      <c r="X21" s="3"/>
      <c r="Y21" s="3">
        <v>50</v>
      </c>
      <c r="Z21" s="3">
        <v>2</v>
      </c>
      <c r="AA21" s="3">
        <v>2</v>
      </c>
      <c r="AB21" s="3" t="s">
        <v>108</v>
      </c>
      <c r="AC21" s="67" t="s">
        <v>143</v>
      </c>
      <c r="AD21" s="68"/>
      <c r="AE21" s="69"/>
      <c r="AF21" s="69"/>
      <c r="AG21" s="69"/>
      <c r="AH21" s="69">
        <v>2</v>
      </c>
      <c r="AI21" s="69"/>
      <c r="AJ21" s="70"/>
      <c r="AK21" s="69"/>
      <c r="AL21" s="69"/>
      <c r="AM21" s="69"/>
      <c r="AN21" s="70"/>
      <c r="AO21" s="69"/>
      <c r="AP21" s="69">
        <v>1</v>
      </c>
      <c r="AQ21" s="69">
        <v>1</v>
      </c>
      <c r="AR21" s="69"/>
      <c r="AS21" s="69"/>
      <c r="AT21" s="69"/>
      <c r="AU21" s="177"/>
      <c r="AV21" s="5"/>
      <c r="BN21" s="14">
        <v>1</v>
      </c>
      <c r="BZ21" s="5"/>
      <c r="DJ21" s="5"/>
      <c r="DU21" s="5"/>
      <c r="ED21" s="5"/>
      <c r="EE21" s="3"/>
      <c r="EF21" s="3"/>
      <c r="EG21" s="3"/>
      <c r="EH21" s="3"/>
      <c r="EI21" s="3"/>
      <c r="EJ21" s="3"/>
      <c r="EK21" s="3"/>
    </row>
    <row r="22" spans="1:141" s="14" customFormat="1" ht="27.75" customHeight="1">
      <c r="A22" s="66" t="s">
        <v>144</v>
      </c>
      <c r="B22" s="3" t="s">
        <v>145</v>
      </c>
      <c r="C22" s="3" t="s">
        <v>108</v>
      </c>
      <c r="D22" s="3"/>
      <c r="E22" s="3"/>
      <c r="F22" s="3"/>
      <c r="G22" s="3">
        <v>12</v>
      </c>
      <c r="H22" s="3" t="s">
        <v>109</v>
      </c>
      <c r="I22" s="3">
        <v>510</v>
      </c>
      <c r="J22" s="22" t="s">
        <v>51</v>
      </c>
      <c r="K22" s="22" t="s">
        <v>63</v>
      </c>
      <c r="L22" s="3"/>
      <c r="M22" s="26"/>
      <c r="N22" s="26"/>
      <c r="O22" s="3" t="s">
        <v>146</v>
      </c>
      <c r="P22" s="3"/>
      <c r="Q22" s="26" t="s">
        <v>136</v>
      </c>
      <c r="R22" s="3"/>
      <c r="S22" s="3"/>
      <c r="T22" s="3"/>
      <c r="U22" s="3"/>
      <c r="V22" s="66"/>
      <c r="W22" s="3"/>
      <c r="X22" s="3"/>
      <c r="Y22" s="3"/>
      <c r="Z22" s="3"/>
      <c r="AA22" s="3"/>
      <c r="AB22" s="3"/>
      <c r="AC22" s="67" t="s">
        <v>147</v>
      </c>
      <c r="AD22" s="68"/>
      <c r="AE22" s="69"/>
      <c r="AF22" s="69"/>
      <c r="AG22" s="69"/>
      <c r="AH22" s="69"/>
      <c r="AI22" s="69"/>
      <c r="AJ22" s="70"/>
      <c r="AK22" s="69"/>
      <c r="AL22" s="69"/>
      <c r="AM22" s="69"/>
      <c r="AN22" s="70"/>
      <c r="AQ22" s="69"/>
      <c r="AR22" s="69"/>
      <c r="AS22" s="69"/>
      <c r="AT22" s="69"/>
      <c r="AU22" s="177"/>
      <c r="AV22" s="5"/>
      <c r="BZ22" s="5"/>
      <c r="DJ22" s="5"/>
      <c r="DU22" s="5"/>
      <c r="ED22" s="5"/>
      <c r="EE22" s="3"/>
      <c r="EF22" s="3"/>
      <c r="EG22" s="3"/>
      <c r="EH22" s="3"/>
      <c r="EI22" s="3"/>
      <c r="EJ22" s="3"/>
      <c r="EK22" s="3"/>
    </row>
    <row r="23" spans="1:141" s="14" customFormat="1" ht="27.75" customHeight="1">
      <c r="A23" s="66" t="s">
        <v>144</v>
      </c>
      <c r="B23" s="3" t="s">
        <v>145</v>
      </c>
      <c r="C23" s="3" t="s">
        <v>108</v>
      </c>
      <c r="D23" s="3"/>
      <c r="E23" s="3"/>
      <c r="F23" s="3"/>
      <c r="G23" s="3">
        <v>12</v>
      </c>
      <c r="H23" s="3" t="s">
        <v>109</v>
      </c>
      <c r="I23" s="3">
        <v>510</v>
      </c>
      <c r="J23" s="3" t="s">
        <v>54</v>
      </c>
      <c r="K23" s="3" t="s">
        <v>63</v>
      </c>
      <c r="L23" s="3"/>
      <c r="M23" s="26"/>
      <c r="N23" s="26"/>
      <c r="O23" s="3" t="s">
        <v>146</v>
      </c>
      <c r="P23" s="3"/>
      <c r="Q23" s="26" t="s">
        <v>136</v>
      </c>
      <c r="R23" s="3"/>
      <c r="S23" s="3"/>
      <c r="T23" s="3"/>
      <c r="U23" s="3"/>
      <c r="V23" s="66"/>
      <c r="W23" s="3"/>
      <c r="X23" s="3"/>
      <c r="Y23" s="3"/>
      <c r="Z23" s="3"/>
      <c r="AA23" s="3"/>
      <c r="AB23" s="3"/>
      <c r="AC23" s="67" t="s">
        <v>148</v>
      </c>
      <c r="AD23" s="68"/>
      <c r="AE23" s="69"/>
      <c r="AF23" s="69"/>
      <c r="AG23" s="69">
        <v>2</v>
      </c>
      <c r="AH23" s="69">
        <v>2</v>
      </c>
      <c r="AI23" s="69"/>
      <c r="AJ23" s="70"/>
      <c r="AK23" s="69"/>
      <c r="AL23" s="69"/>
      <c r="AM23" s="69"/>
      <c r="AN23" s="70"/>
      <c r="AP23" s="14">
        <v>1</v>
      </c>
      <c r="AQ23" s="69">
        <v>1</v>
      </c>
      <c r="AR23" s="69"/>
      <c r="AS23" s="69"/>
      <c r="AT23" s="69"/>
      <c r="AU23" s="177"/>
      <c r="AV23" s="5"/>
      <c r="BN23" s="14">
        <v>1</v>
      </c>
      <c r="BZ23" s="5"/>
      <c r="CC23" s="14">
        <v>1</v>
      </c>
      <c r="DJ23" s="5"/>
      <c r="DU23" s="5"/>
      <c r="ED23" s="5"/>
      <c r="EE23" s="3"/>
      <c r="EF23" s="3"/>
      <c r="EG23" s="3"/>
      <c r="EH23" s="3"/>
      <c r="EI23" s="3"/>
      <c r="EJ23" s="3"/>
      <c r="EK23" s="3"/>
    </row>
    <row r="24" spans="1:141" ht="99.75">
      <c r="A24" s="66" t="s">
        <v>149</v>
      </c>
      <c r="B24" s="3" t="s">
        <v>150</v>
      </c>
      <c r="C24" s="3" t="s">
        <v>108</v>
      </c>
      <c r="D24" s="3"/>
      <c r="E24" s="3"/>
      <c r="F24" s="3"/>
      <c r="G24" s="3">
        <v>14</v>
      </c>
      <c r="H24" s="3" t="s">
        <v>109</v>
      </c>
      <c r="I24" s="3">
        <v>1050</v>
      </c>
      <c r="J24" s="3" t="s">
        <v>151</v>
      </c>
      <c r="K24" s="3"/>
      <c r="L24" s="3"/>
      <c r="M24" s="26" t="s">
        <v>152</v>
      </c>
      <c r="N24" s="26"/>
      <c r="O24" s="3"/>
      <c r="P24" s="3"/>
      <c r="Q24" s="26" t="s">
        <v>153</v>
      </c>
      <c r="R24" s="3" t="s">
        <v>108</v>
      </c>
      <c r="S24" s="3"/>
      <c r="T24" s="3"/>
      <c r="U24" s="3"/>
      <c r="V24" s="66"/>
      <c r="W24" s="3" t="s">
        <v>108</v>
      </c>
      <c r="X24" s="3"/>
      <c r="Y24" s="3">
        <v>0.5</v>
      </c>
      <c r="Z24" s="3">
        <v>2</v>
      </c>
      <c r="AA24" s="3">
        <v>2</v>
      </c>
      <c r="AB24" s="3" t="s">
        <v>108</v>
      </c>
      <c r="AC24" s="67" t="s">
        <v>154</v>
      </c>
      <c r="AD24" s="68"/>
      <c r="AE24" s="69"/>
      <c r="AF24" s="69"/>
      <c r="AG24" s="69"/>
      <c r="AH24" s="69"/>
      <c r="AI24" s="69"/>
      <c r="AJ24" s="70"/>
      <c r="AK24" s="69"/>
      <c r="AL24" s="69"/>
      <c r="AM24" s="69"/>
      <c r="AN24" s="70"/>
      <c r="AQ24" s="69"/>
      <c r="AR24" s="69"/>
      <c r="AS24" s="69"/>
      <c r="AT24" s="69"/>
      <c r="AU24" s="177"/>
    </row>
    <row r="25" spans="1:141" ht="28.5">
      <c r="A25" s="66" t="s">
        <v>155</v>
      </c>
      <c r="B25" s="3" t="s">
        <v>156</v>
      </c>
      <c r="C25" s="3" t="s">
        <v>108</v>
      </c>
      <c r="D25" s="3"/>
      <c r="E25" s="3"/>
      <c r="F25" s="3"/>
      <c r="G25" s="3">
        <v>12</v>
      </c>
      <c r="H25" s="3" t="s">
        <v>109</v>
      </c>
      <c r="I25" s="3">
        <v>510</v>
      </c>
      <c r="J25" s="22" t="s">
        <v>51</v>
      </c>
      <c r="K25" s="3" t="s">
        <v>157</v>
      </c>
      <c r="L25" s="3"/>
      <c r="M25" s="26" t="s">
        <v>152</v>
      </c>
      <c r="N25" s="26"/>
      <c r="O25" s="3"/>
      <c r="P25" s="3"/>
      <c r="Q25" s="26" t="s">
        <v>136</v>
      </c>
      <c r="R25" s="3" t="s">
        <v>108</v>
      </c>
      <c r="S25" s="3"/>
      <c r="T25" s="3"/>
      <c r="U25" s="3"/>
      <c r="V25" s="66" t="s">
        <v>158</v>
      </c>
      <c r="W25" s="3" t="s">
        <v>108</v>
      </c>
      <c r="X25" s="3"/>
      <c r="Y25" s="3">
        <v>50</v>
      </c>
      <c r="Z25" s="3">
        <v>2</v>
      </c>
      <c r="AA25" s="3">
        <v>2</v>
      </c>
      <c r="AB25" s="3" t="s">
        <v>108</v>
      </c>
      <c r="AC25" s="67" t="s">
        <v>159</v>
      </c>
      <c r="AD25" s="68"/>
      <c r="AE25" s="69"/>
      <c r="AF25" s="69"/>
      <c r="AG25" s="69"/>
      <c r="AH25" s="69"/>
      <c r="AI25" s="69"/>
      <c r="AJ25" s="70"/>
      <c r="AK25" s="69"/>
      <c r="AL25" s="69"/>
      <c r="AM25" s="69"/>
      <c r="AN25" s="70"/>
      <c r="AQ25" s="69"/>
      <c r="AR25" s="69"/>
      <c r="AS25" s="69"/>
      <c r="AT25" s="69"/>
      <c r="AU25" s="177"/>
    </row>
    <row r="26" spans="1:141" ht="27.75" customHeight="1">
      <c r="A26" s="66" t="s">
        <v>155</v>
      </c>
      <c r="B26" s="3" t="s">
        <v>156</v>
      </c>
      <c r="C26" s="3" t="s">
        <v>108</v>
      </c>
      <c r="D26" s="3"/>
      <c r="E26" s="3"/>
      <c r="F26" s="3"/>
      <c r="G26" s="3">
        <v>12</v>
      </c>
      <c r="H26" s="3" t="s">
        <v>109</v>
      </c>
      <c r="I26" s="3">
        <v>510</v>
      </c>
      <c r="J26" s="3" t="s">
        <v>54</v>
      </c>
      <c r="K26" s="3" t="s">
        <v>157</v>
      </c>
      <c r="L26" s="3"/>
      <c r="M26" s="26" t="s">
        <v>152</v>
      </c>
      <c r="N26" s="26"/>
      <c r="O26" s="3"/>
      <c r="P26" s="3"/>
      <c r="Q26" s="26" t="s">
        <v>136</v>
      </c>
      <c r="R26" s="3" t="s">
        <v>108</v>
      </c>
      <c r="S26" s="3"/>
      <c r="T26" s="3"/>
      <c r="U26" s="3"/>
      <c r="V26" s="66" t="s">
        <v>158</v>
      </c>
      <c r="W26" s="3" t="s">
        <v>108</v>
      </c>
      <c r="X26" s="3"/>
      <c r="Y26" s="3">
        <v>50</v>
      </c>
      <c r="Z26" s="3">
        <v>2</v>
      </c>
      <c r="AA26" s="3">
        <v>2</v>
      </c>
      <c r="AB26" s="3" t="s">
        <v>108</v>
      </c>
      <c r="AC26" s="67" t="s">
        <v>138</v>
      </c>
      <c r="AD26" s="68"/>
      <c r="AE26" s="69"/>
      <c r="AF26" s="69"/>
      <c r="AG26" s="69"/>
      <c r="AH26" s="69">
        <v>2</v>
      </c>
      <c r="AI26" s="69"/>
      <c r="AJ26" s="70"/>
      <c r="AK26" s="69"/>
      <c r="AL26" s="69"/>
      <c r="AM26" s="69"/>
      <c r="AN26" s="70"/>
      <c r="AP26" s="41">
        <v>1</v>
      </c>
      <c r="AQ26" s="69">
        <v>1</v>
      </c>
      <c r="AR26" s="69"/>
      <c r="AS26" s="69"/>
      <c r="AT26" s="69"/>
      <c r="AU26" s="177"/>
      <c r="BN26" s="14">
        <v>1</v>
      </c>
    </row>
    <row r="27" spans="1:141" ht="27.75" customHeight="1">
      <c r="A27" s="66" t="s">
        <v>160</v>
      </c>
      <c r="B27" s="3" t="s">
        <v>161</v>
      </c>
      <c r="C27" s="3" t="s">
        <v>108</v>
      </c>
      <c r="D27" s="3"/>
      <c r="E27" s="3"/>
      <c r="F27" s="3"/>
      <c r="G27" s="3">
        <v>12</v>
      </c>
      <c r="H27" s="3" t="s">
        <v>109</v>
      </c>
      <c r="I27" s="3">
        <v>510</v>
      </c>
      <c r="J27" s="185" t="s">
        <v>51</v>
      </c>
      <c r="K27" s="22" t="s">
        <v>63</v>
      </c>
      <c r="L27" s="3"/>
      <c r="M27" s="26"/>
      <c r="N27" s="26"/>
      <c r="O27" s="3"/>
      <c r="P27" s="3"/>
      <c r="Q27" s="26" t="s">
        <v>136</v>
      </c>
      <c r="R27" s="3"/>
      <c r="S27" s="3"/>
      <c r="T27" s="3"/>
      <c r="U27" s="3"/>
      <c r="V27" s="66"/>
      <c r="W27" s="3"/>
      <c r="X27" s="3"/>
      <c r="Y27" s="3"/>
      <c r="Z27" s="3"/>
      <c r="AA27" s="3"/>
      <c r="AB27" s="3"/>
      <c r="AC27" s="67" t="s">
        <v>159</v>
      </c>
      <c r="AD27" s="68"/>
      <c r="AE27" s="69"/>
      <c r="AF27" s="69"/>
      <c r="AG27" s="69"/>
      <c r="AH27" s="69"/>
      <c r="AI27" s="69"/>
      <c r="AJ27" s="70"/>
      <c r="AK27" s="69"/>
      <c r="AL27" s="69"/>
      <c r="AM27" s="69"/>
      <c r="AN27" s="70"/>
      <c r="AO27" s="69"/>
      <c r="AP27" s="69"/>
      <c r="AQ27" s="69"/>
      <c r="AR27" s="69"/>
      <c r="AS27" s="69"/>
      <c r="AT27" s="69"/>
      <c r="AU27" s="177"/>
    </row>
    <row r="28" spans="1:141" ht="27.75" customHeight="1">
      <c r="A28" s="66" t="s">
        <v>160</v>
      </c>
      <c r="B28" s="3" t="s">
        <v>161</v>
      </c>
      <c r="C28" s="3" t="s">
        <v>108</v>
      </c>
      <c r="D28" s="3"/>
      <c r="E28" s="3"/>
      <c r="F28" s="3"/>
      <c r="G28" s="3">
        <v>12</v>
      </c>
      <c r="H28" s="3" t="s">
        <v>109</v>
      </c>
      <c r="I28" s="3">
        <v>510</v>
      </c>
      <c r="J28" s="3" t="s">
        <v>54</v>
      </c>
      <c r="K28" s="3" t="s">
        <v>63</v>
      </c>
      <c r="L28" s="3"/>
      <c r="M28" s="26" t="s">
        <v>126</v>
      </c>
      <c r="N28" s="26"/>
      <c r="O28" s="3"/>
      <c r="P28" s="3"/>
      <c r="Q28" s="26" t="s">
        <v>136</v>
      </c>
      <c r="R28" s="3"/>
      <c r="S28" s="3"/>
      <c r="T28" s="3"/>
      <c r="U28" s="3"/>
      <c r="V28" s="66"/>
      <c r="W28" s="3"/>
      <c r="X28" s="3"/>
      <c r="Y28" s="3"/>
      <c r="Z28" s="3"/>
      <c r="AA28" s="3"/>
      <c r="AB28" s="3"/>
      <c r="AC28" s="67" t="s">
        <v>138</v>
      </c>
      <c r="AD28" s="68"/>
      <c r="AE28" s="69"/>
      <c r="AF28" s="69"/>
      <c r="AG28" s="69">
        <v>3</v>
      </c>
      <c r="AH28" s="69">
        <v>2</v>
      </c>
      <c r="AI28" s="69"/>
      <c r="AJ28" s="70"/>
      <c r="AK28" s="69"/>
      <c r="AL28" s="69"/>
      <c r="AM28" s="69"/>
      <c r="AN28" s="70"/>
      <c r="AP28" s="41">
        <v>3</v>
      </c>
      <c r="AQ28" s="69">
        <v>4</v>
      </c>
      <c r="AR28" s="69"/>
      <c r="AS28" s="69"/>
      <c r="AT28" s="69"/>
      <c r="AU28" s="177"/>
      <c r="BN28" s="14">
        <v>1</v>
      </c>
      <c r="CC28" s="14">
        <v>1</v>
      </c>
      <c r="DK28" s="14">
        <v>1</v>
      </c>
    </row>
    <row r="29" spans="1:141" ht="27.75" customHeight="1">
      <c r="A29" s="66" t="s">
        <v>162</v>
      </c>
      <c r="B29" s="3" t="s">
        <v>163</v>
      </c>
      <c r="C29" s="3" t="s">
        <v>108</v>
      </c>
      <c r="D29" s="3"/>
      <c r="E29" s="3"/>
      <c r="F29" s="3"/>
      <c r="G29" s="3">
        <v>12</v>
      </c>
      <c r="H29" s="3" t="s">
        <v>109</v>
      </c>
      <c r="I29" s="3">
        <v>510</v>
      </c>
      <c r="J29" s="22" t="s">
        <v>51</v>
      </c>
      <c r="K29" s="3"/>
      <c r="L29" s="3"/>
      <c r="M29" s="26"/>
      <c r="N29" s="26"/>
      <c r="O29" s="3"/>
      <c r="P29" s="3"/>
      <c r="Q29" s="26" t="s">
        <v>136</v>
      </c>
      <c r="R29" s="3"/>
      <c r="S29" s="3"/>
      <c r="T29" s="3"/>
      <c r="U29" s="3"/>
      <c r="V29" s="66"/>
      <c r="W29" s="3"/>
      <c r="X29" s="3"/>
      <c r="Y29" s="3"/>
      <c r="Z29" s="3"/>
      <c r="AA29" s="3"/>
      <c r="AB29" s="3"/>
      <c r="AC29" s="67" t="s">
        <v>159</v>
      </c>
      <c r="AD29" s="68"/>
      <c r="AE29" s="69"/>
      <c r="AF29" s="69"/>
      <c r="AG29" s="69"/>
      <c r="AH29" s="69"/>
      <c r="AI29" s="69"/>
      <c r="AJ29" s="70"/>
      <c r="AK29" s="69"/>
      <c r="AL29" s="69"/>
      <c r="AM29" s="69"/>
      <c r="AN29" s="70"/>
      <c r="AO29" s="69"/>
      <c r="AP29" s="69"/>
      <c r="AQ29" s="69"/>
      <c r="AR29" s="69"/>
      <c r="AS29" s="69"/>
      <c r="AT29" s="69"/>
      <c r="AU29" s="177"/>
    </row>
    <row r="30" spans="1:141" ht="27.75" customHeight="1">
      <c r="A30" s="66" t="s">
        <v>162</v>
      </c>
      <c r="B30" s="3" t="s">
        <v>163</v>
      </c>
      <c r="C30" s="3" t="s">
        <v>108</v>
      </c>
      <c r="D30" s="3"/>
      <c r="E30" s="3"/>
      <c r="F30" s="3"/>
      <c r="G30" s="3">
        <v>12</v>
      </c>
      <c r="H30" s="3" t="s">
        <v>109</v>
      </c>
      <c r="I30" s="3">
        <v>510</v>
      </c>
      <c r="J30" s="3" t="s">
        <v>72</v>
      </c>
      <c r="K30" s="3"/>
      <c r="L30" s="3"/>
      <c r="M30" s="26"/>
      <c r="N30" s="26"/>
      <c r="O30" s="3"/>
      <c r="P30" s="3"/>
      <c r="Q30" s="26" t="s">
        <v>136</v>
      </c>
      <c r="R30" s="3"/>
      <c r="S30" s="3"/>
      <c r="T30" s="3"/>
      <c r="U30" s="3"/>
      <c r="V30" s="66"/>
      <c r="W30" s="3"/>
      <c r="X30" s="3"/>
      <c r="Y30" s="3"/>
      <c r="Z30" s="3"/>
      <c r="AA30" s="3"/>
      <c r="AB30" s="3"/>
      <c r="AC30" s="67" t="s">
        <v>138</v>
      </c>
      <c r="AD30" s="68"/>
      <c r="AE30" s="69"/>
      <c r="AF30" s="69"/>
      <c r="AG30" s="170"/>
      <c r="AH30" s="170">
        <v>2</v>
      </c>
      <c r="AI30" s="170"/>
      <c r="AJ30" s="70"/>
      <c r="AK30" s="170"/>
      <c r="AL30" s="170"/>
      <c r="AM30" s="170"/>
      <c r="AN30" s="70"/>
      <c r="AO30" s="170"/>
      <c r="AP30" s="170">
        <v>1</v>
      </c>
      <c r="AQ30" s="170">
        <v>1</v>
      </c>
      <c r="AR30" s="170"/>
      <c r="AS30" s="170"/>
      <c r="AT30" s="69"/>
      <c r="AU30" s="177"/>
      <c r="CR30" s="14">
        <v>1</v>
      </c>
    </row>
    <row r="31" spans="1:141" ht="27.75" customHeight="1">
      <c r="A31" s="66" t="s">
        <v>164</v>
      </c>
      <c r="B31" s="3" t="s">
        <v>165</v>
      </c>
      <c r="C31" s="3" t="s">
        <v>108</v>
      </c>
      <c r="D31" s="3"/>
      <c r="E31" s="3"/>
      <c r="F31" s="3"/>
      <c r="G31" s="3">
        <v>12</v>
      </c>
      <c r="H31" s="3" t="s">
        <v>109</v>
      </c>
      <c r="I31" s="3">
        <v>510</v>
      </c>
      <c r="J31" s="22" t="s">
        <v>51</v>
      </c>
      <c r="K31" s="3"/>
      <c r="L31" s="3"/>
      <c r="M31" s="26"/>
      <c r="N31" s="26"/>
      <c r="O31" s="3"/>
      <c r="P31" s="3"/>
      <c r="Q31" s="26" t="s">
        <v>166</v>
      </c>
      <c r="R31" s="3" t="s">
        <v>108</v>
      </c>
      <c r="S31" s="3"/>
      <c r="T31" s="3"/>
      <c r="U31" s="3"/>
      <c r="V31" s="66" t="s">
        <v>167</v>
      </c>
      <c r="W31" s="3" t="s">
        <v>108</v>
      </c>
      <c r="X31" s="3"/>
      <c r="Y31" s="3">
        <v>50</v>
      </c>
      <c r="Z31" s="22">
        <v>2</v>
      </c>
      <c r="AA31" s="22"/>
      <c r="AB31" s="3" t="s">
        <v>108</v>
      </c>
      <c r="AC31" s="67" t="s">
        <v>159</v>
      </c>
      <c r="AD31" s="68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177"/>
      <c r="CA31" s="171"/>
      <c r="CB31" s="171"/>
      <c r="CC31" s="171"/>
      <c r="CD31" s="171"/>
      <c r="CE31" s="171"/>
      <c r="CF31" s="171"/>
      <c r="CG31" s="171"/>
      <c r="CH31" s="171"/>
      <c r="CI31" s="171"/>
      <c r="CJ31" s="171"/>
      <c r="CK31" s="171"/>
      <c r="CL31" s="171"/>
      <c r="CM31" s="171"/>
      <c r="CN31" s="171"/>
      <c r="CO31" s="171"/>
      <c r="CP31" s="171"/>
      <c r="CQ31" s="171"/>
      <c r="CR31" s="171"/>
      <c r="CS31" s="171"/>
      <c r="CT31" s="171"/>
      <c r="CU31" s="171"/>
      <c r="CV31" s="171"/>
      <c r="CW31" s="171"/>
      <c r="CX31" s="171"/>
      <c r="CY31" s="171"/>
      <c r="CZ31" s="171"/>
      <c r="DA31" s="171"/>
      <c r="DB31" s="171"/>
      <c r="DC31" s="171"/>
      <c r="DD31" s="171"/>
      <c r="DE31" s="171"/>
      <c r="DF31" s="171"/>
      <c r="DG31" s="171"/>
      <c r="DH31" s="171"/>
      <c r="DI31" s="171"/>
      <c r="DK31" s="171"/>
      <c r="DL31" s="171"/>
      <c r="DM31" s="171"/>
      <c r="DN31" s="171"/>
      <c r="DO31" s="171"/>
      <c r="DP31" s="171"/>
      <c r="DQ31" s="171"/>
      <c r="DR31" s="171"/>
      <c r="DS31" s="171"/>
      <c r="DT31" s="171"/>
      <c r="DV31" s="171"/>
      <c r="DW31" s="171"/>
      <c r="DX31" s="171"/>
      <c r="DY31" s="171"/>
      <c r="DZ31" s="171"/>
      <c r="EA31" s="171"/>
      <c r="EB31" s="171"/>
      <c r="EC31" s="171"/>
      <c r="EE31" s="172"/>
      <c r="EF31" s="172"/>
      <c r="EG31" s="172"/>
      <c r="EH31" s="172"/>
      <c r="EI31" s="172"/>
      <c r="EJ31" s="172"/>
      <c r="EK31" s="172"/>
    </row>
    <row r="32" spans="1:141" ht="42.75">
      <c r="A32" s="66" t="s">
        <v>164</v>
      </c>
      <c r="B32" s="3" t="s">
        <v>165</v>
      </c>
      <c r="C32" s="3" t="s">
        <v>108</v>
      </c>
      <c r="D32" s="3"/>
      <c r="E32" s="3"/>
      <c r="F32" s="20"/>
      <c r="G32" s="3">
        <v>12</v>
      </c>
      <c r="H32" s="3" t="s">
        <v>109</v>
      </c>
      <c r="I32" s="3">
        <v>510</v>
      </c>
      <c r="J32" s="3" t="s">
        <v>54</v>
      </c>
      <c r="K32" s="3"/>
      <c r="L32" s="3"/>
      <c r="M32" s="26" t="s">
        <v>168</v>
      </c>
      <c r="N32" s="26"/>
      <c r="O32" s="3"/>
      <c r="P32" s="3"/>
      <c r="Q32" s="26" t="s">
        <v>166</v>
      </c>
      <c r="R32" s="3" t="s">
        <v>108</v>
      </c>
      <c r="S32" s="3"/>
      <c r="T32" s="3"/>
      <c r="U32" s="3"/>
      <c r="V32" s="66" t="s">
        <v>167</v>
      </c>
      <c r="W32" s="3" t="s">
        <v>108</v>
      </c>
      <c r="X32" s="3"/>
      <c r="Y32" s="3">
        <v>50</v>
      </c>
      <c r="Z32" s="3">
        <v>2</v>
      </c>
      <c r="AA32" s="3">
        <v>2</v>
      </c>
      <c r="AB32" s="3" t="s">
        <v>108</v>
      </c>
      <c r="AC32" s="67" t="s">
        <v>169</v>
      </c>
      <c r="AD32" s="68"/>
      <c r="AE32" s="69"/>
      <c r="AF32" s="69"/>
      <c r="AG32" s="173"/>
      <c r="AH32" s="173">
        <v>3</v>
      </c>
      <c r="AI32" s="173"/>
      <c r="AJ32" s="70"/>
      <c r="AK32" s="173"/>
      <c r="AL32" s="173"/>
      <c r="AM32" s="173"/>
      <c r="AN32" s="70"/>
      <c r="AO32" s="174"/>
      <c r="AP32" s="174">
        <v>2</v>
      </c>
      <c r="AQ32" s="173">
        <v>2</v>
      </c>
      <c r="AR32" s="173"/>
      <c r="AS32" s="173"/>
      <c r="AT32" s="69"/>
      <c r="AU32" s="177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  <c r="BI32" s="175"/>
      <c r="BJ32" s="175"/>
      <c r="BK32" s="175"/>
      <c r="BL32" s="175"/>
      <c r="BM32" s="175"/>
      <c r="BN32" s="175">
        <v>1</v>
      </c>
      <c r="BO32" s="175"/>
      <c r="BP32" s="175"/>
      <c r="BQ32" s="175"/>
      <c r="BR32" s="175"/>
      <c r="BS32" s="175"/>
      <c r="BT32" s="175"/>
      <c r="BU32" s="175"/>
      <c r="BV32" s="175"/>
      <c r="BW32" s="175"/>
      <c r="BX32" s="175"/>
      <c r="BY32" s="175"/>
      <c r="CA32" s="175"/>
      <c r="CB32" s="175"/>
      <c r="CC32" s="175"/>
      <c r="CD32" s="175"/>
      <c r="CE32" s="175"/>
      <c r="CF32" s="175"/>
      <c r="CG32" s="175"/>
      <c r="CH32" s="175"/>
      <c r="CI32" s="175"/>
      <c r="CJ32" s="175"/>
      <c r="CK32" s="175"/>
      <c r="CL32" s="175"/>
      <c r="CM32" s="175"/>
      <c r="CN32" s="175"/>
      <c r="CO32" s="175"/>
      <c r="CP32" s="175"/>
      <c r="CQ32" s="175"/>
      <c r="CR32" s="175"/>
      <c r="CS32" s="175"/>
      <c r="CT32" s="175"/>
      <c r="CU32" s="175"/>
      <c r="CV32" s="175"/>
      <c r="CW32" s="175"/>
      <c r="CX32" s="175"/>
      <c r="CY32" s="175"/>
      <c r="CZ32" s="175"/>
      <c r="DA32" s="175"/>
      <c r="DB32" s="175"/>
      <c r="DC32" s="175"/>
      <c r="DD32" s="175"/>
      <c r="DE32" s="175"/>
      <c r="DF32" s="175"/>
      <c r="DG32" s="175"/>
      <c r="DH32" s="175"/>
      <c r="DI32" s="175"/>
      <c r="DK32" s="175"/>
      <c r="DL32" s="175"/>
      <c r="DM32" s="175"/>
      <c r="DN32" s="175"/>
      <c r="DO32" s="175">
        <v>1</v>
      </c>
      <c r="DP32" s="175"/>
      <c r="DQ32" s="175"/>
      <c r="DR32" s="175"/>
      <c r="DS32" s="175"/>
      <c r="DT32" s="175"/>
      <c r="DV32" s="175"/>
      <c r="DW32" s="175"/>
      <c r="DX32" s="175"/>
      <c r="DY32" s="175"/>
      <c r="DZ32" s="175"/>
      <c r="EA32" s="175"/>
      <c r="EB32" s="175"/>
      <c r="EC32" s="175"/>
      <c r="EE32" s="169"/>
      <c r="EF32" s="169"/>
      <c r="EG32" s="169"/>
      <c r="EH32" s="169"/>
      <c r="EI32" s="169"/>
      <c r="EJ32" s="169"/>
      <c r="EK32" s="169"/>
    </row>
    <row r="33" spans="1:119" ht="27.75" customHeight="1">
      <c r="A33" s="66" t="s">
        <v>170</v>
      </c>
      <c r="B33" s="3" t="s">
        <v>171</v>
      </c>
      <c r="C33" s="3" t="s">
        <v>108</v>
      </c>
      <c r="D33" s="3"/>
      <c r="E33" s="3"/>
      <c r="F33" s="3"/>
      <c r="G33" s="3">
        <v>12</v>
      </c>
      <c r="H33" s="3" t="s">
        <v>109</v>
      </c>
      <c r="I33" s="3">
        <v>500</v>
      </c>
      <c r="J33" s="22" t="s">
        <v>51</v>
      </c>
      <c r="K33" s="3"/>
      <c r="L33" s="3"/>
      <c r="M33" s="26"/>
      <c r="N33" s="26"/>
      <c r="O33" s="3"/>
      <c r="P33" s="3"/>
      <c r="Q33" s="26" t="s">
        <v>136</v>
      </c>
      <c r="R33" s="3" t="s">
        <v>108</v>
      </c>
      <c r="S33" s="3"/>
      <c r="T33" s="3"/>
      <c r="U33" s="3"/>
      <c r="V33" s="66" t="s">
        <v>172</v>
      </c>
      <c r="W33" s="3" t="s">
        <v>108</v>
      </c>
      <c r="X33" s="3"/>
      <c r="Y33" s="3">
        <v>75</v>
      </c>
      <c r="Z33" s="3">
        <v>2</v>
      </c>
      <c r="AA33" s="3">
        <v>2</v>
      </c>
      <c r="AB33" s="3" t="s">
        <v>108</v>
      </c>
      <c r="AC33" s="67" t="s">
        <v>159</v>
      </c>
      <c r="AD33" s="68"/>
      <c r="AE33" s="69"/>
      <c r="AF33" s="69"/>
      <c r="AG33" s="69"/>
      <c r="AH33" s="69"/>
      <c r="AI33" s="69"/>
      <c r="AJ33" s="70"/>
      <c r="AK33" s="69"/>
      <c r="AL33" s="69"/>
      <c r="AM33" s="69"/>
      <c r="AN33" s="70"/>
      <c r="AO33" s="69"/>
      <c r="AP33" s="69"/>
      <c r="AQ33" s="69"/>
      <c r="AR33" s="69"/>
      <c r="AS33" s="69"/>
      <c r="AT33" s="69"/>
      <c r="AU33" s="177"/>
    </row>
    <row r="34" spans="1:119" ht="42.75">
      <c r="A34" s="66" t="s">
        <v>170</v>
      </c>
      <c r="B34" s="3" t="s">
        <v>171</v>
      </c>
      <c r="C34" s="3" t="s">
        <v>108</v>
      </c>
      <c r="D34" s="3"/>
      <c r="E34" s="3"/>
      <c r="F34" s="3"/>
      <c r="G34" s="3">
        <v>12</v>
      </c>
      <c r="H34" s="3" t="s">
        <v>109</v>
      </c>
      <c r="I34" s="3">
        <v>500</v>
      </c>
      <c r="J34" s="3" t="s">
        <v>54</v>
      </c>
      <c r="K34" s="3"/>
      <c r="L34" s="3"/>
      <c r="M34" s="26" t="s">
        <v>168</v>
      </c>
      <c r="N34" s="26"/>
      <c r="O34" s="3"/>
      <c r="P34" s="3"/>
      <c r="Q34" s="26" t="s">
        <v>136</v>
      </c>
      <c r="R34" s="3" t="s">
        <v>108</v>
      </c>
      <c r="S34" s="3"/>
      <c r="T34" s="3"/>
      <c r="U34" s="3"/>
      <c r="V34" s="66" t="s">
        <v>172</v>
      </c>
      <c r="W34" s="3" t="s">
        <v>108</v>
      </c>
      <c r="X34" s="3"/>
      <c r="Y34" s="3">
        <v>75</v>
      </c>
      <c r="Z34" s="3">
        <v>2</v>
      </c>
      <c r="AA34" s="3">
        <v>2</v>
      </c>
      <c r="AB34" s="3" t="s">
        <v>108</v>
      </c>
      <c r="AC34" s="67" t="s">
        <v>169</v>
      </c>
      <c r="AD34" s="68"/>
      <c r="AE34" s="69"/>
      <c r="AF34" s="69"/>
      <c r="AG34" s="69"/>
      <c r="AH34" s="69">
        <v>3</v>
      </c>
      <c r="AI34" s="69"/>
      <c r="AJ34" s="70"/>
      <c r="AK34" s="69"/>
      <c r="AL34" s="69"/>
      <c r="AM34" s="69"/>
      <c r="AN34" s="70"/>
      <c r="AP34" s="41">
        <v>2</v>
      </c>
      <c r="AQ34" s="69">
        <v>2</v>
      </c>
      <c r="AR34" s="69"/>
      <c r="AS34" s="69"/>
      <c r="AT34" s="69"/>
      <c r="AU34" s="177"/>
      <c r="BN34" s="14">
        <v>1</v>
      </c>
      <c r="DO34" s="14">
        <v>1</v>
      </c>
    </row>
    <row r="35" spans="1:119" ht="27.75" customHeight="1">
      <c r="A35" s="66" t="s">
        <v>173</v>
      </c>
      <c r="B35" s="3" t="s">
        <v>174</v>
      </c>
      <c r="C35" s="3" t="s">
        <v>108</v>
      </c>
      <c r="D35" s="3"/>
      <c r="E35" s="3"/>
      <c r="F35" s="3"/>
      <c r="G35" s="3">
        <v>12</v>
      </c>
      <c r="H35" s="3" t="s">
        <v>109</v>
      </c>
      <c r="I35" s="3">
        <v>510</v>
      </c>
      <c r="J35" s="22" t="s">
        <v>73</v>
      </c>
      <c r="K35" s="3" t="s">
        <v>175</v>
      </c>
      <c r="L35" s="3"/>
      <c r="M35" s="5"/>
      <c r="N35" s="26"/>
      <c r="O35" s="3" t="s">
        <v>176</v>
      </c>
      <c r="P35" s="3"/>
      <c r="Q35" s="26" t="s">
        <v>136</v>
      </c>
      <c r="R35" s="3"/>
      <c r="S35" s="3"/>
      <c r="T35" s="3"/>
      <c r="U35" s="3"/>
      <c r="V35" s="5"/>
      <c r="W35" s="20"/>
      <c r="X35" s="20"/>
      <c r="Y35" s="20"/>
      <c r="Z35" s="20"/>
      <c r="AA35" s="20"/>
      <c r="AB35" s="20"/>
      <c r="AC35" s="67" t="s">
        <v>177</v>
      </c>
      <c r="AD35" s="68"/>
      <c r="AE35" s="69"/>
      <c r="AF35" s="69"/>
      <c r="AG35" s="69"/>
      <c r="AH35" s="69"/>
      <c r="AI35" s="69"/>
      <c r="AJ35" s="70"/>
      <c r="AK35" s="69"/>
      <c r="AL35" s="69"/>
      <c r="AM35" s="69"/>
      <c r="AN35" s="70"/>
      <c r="AO35" s="69"/>
      <c r="AP35" s="69"/>
      <c r="AQ35" s="69"/>
      <c r="AR35" s="69"/>
      <c r="AS35" s="69"/>
      <c r="AT35" s="69"/>
      <c r="AU35" s="177"/>
    </row>
    <row r="36" spans="1:119" ht="27.75" customHeight="1">
      <c r="A36" s="66" t="s">
        <v>173</v>
      </c>
      <c r="B36" s="3" t="s">
        <v>174</v>
      </c>
      <c r="C36" s="3" t="s">
        <v>108</v>
      </c>
      <c r="D36" s="3"/>
      <c r="E36" s="3"/>
      <c r="F36" s="3"/>
      <c r="G36" s="3">
        <v>12</v>
      </c>
      <c r="H36" s="3" t="s">
        <v>109</v>
      </c>
      <c r="I36" s="3">
        <v>510</v>
      </c>
      <c r="J36" s="3" t="s">
        <v>73</v>
      </c>
      <c r="K36" s="3" t="s">
        <v>175</v>
      </c>
      <c r="L36" s="3"/>
      <c r="M36" s="26"/>
      <c r="N36" s="26"/>
      <c r="O36" s="3" t="s">
        <v>176</v>
      </c>
      <c r="P36" s="3"/>
      <c r="Q36" s="26" t="s">
        <v>178</v>
      </c>
      <c r="R36" s="3"/>
      <c r="S36" s="3"/>
      <c r="T36" s="3"/>
      <c r="U36" s="3"/>
      <c r="V36" s="66"/>
      <c r="W36" s="3"/>
      <c r="X36" s="3"/>
      <c r="Y36" s="3"/>
      <c r="Z36" s="3"/>
      <c r="AA36" s="3"/>
      <c r="AB36" s="3"/>
      <c r="AC36" s="67" t="s">
        <v>179</v>
      </c>
      <c r="AD36" s="68"/>
      <c r="AE36" s="69"/>
      <c r="AF36" s="69"/>
      <c r="AG36" s="69"/>
      <c r="AH36" s="69"/>
      <c r="AI36" s="69"/>
      <c r="AJ36" s="70"/>
      <c r="AK36" s="69"/>
      <c r="AL36" s="69"/>
      <c r="AM36" s="69"/>
      <c r="AN36" s="70"/>
      <c r="AQ36" s="69"/>
      <c r="AR36" s="69"/>
      <c r="AS36" s="69"/>
      <c r="AT36" s="69"/>
      <c r="AU36" s="177"/>
      <c r="CT36" s="14">
        <v>1</v>
      </c>
    </row>
    <row r="37" spans="1:119" ht="28.5">
      <c r="A37" s="66" t="s">
        <v>180</v>
      </c>
      <c r="B37" s="3" t="s">
        <v>181</v>
      </c>
      <c r="C37" s="3" t="s">
        <v>108</v>
      </c>
      <c r="D37" s="3"/>
      <c r="E37" s="3"/>
      <c r="F37" s="3"/>
      <c r="G37" s="3">
        <v>12</v>
      </c>
      <c r="H37" s="3" t="s">
        <v>109</v>
      </c>
      <c r="I37" s="3">
        <v>510</v>
      </c>
      <c r="J37" s="22" t="s">
        <v>54</v>
      </c>
      <c r="K37" s="3"/>
      <c r="L37" s="3"/>
      <c r="M37" s="26"/>
      <c r="N37" s="26"/>
      <c r="O37" s="3" t="s">
        <v>176</v>
      </c>
      <c r="P37" s="3"/>
      <c r="Q37" s="26" t="s">
        <v>182</v>
      </c>
      <c r="R37" s="3" t="s">
        <v>108</v>
      </c>
      <c r="S37" s="3"/>
      <c r="T37" s="3"/>
      <c r="U37" s="3"/>
      <c r="V37" s="66" t="s">
        <v>183</v>
      </c>
      <c r="W37" s="3" t="s">
        <v>108</v>
      </c>
      <c r="X37" s="3"/>
      <c r="Y37" s="3">
        <v>75</v>
      </c>
      <c r="Z37" s="22">
        <v>2</v>
      </c>
      <c r="AA37" s="22">
        <v>2</v>
      </c>
      <c r="AB37" s="3" t="s">
        <v>108</v>
      </c>
      <c r="AC37" s="67" t="s">
        <v>184</v>
      </c>
      <c r="AD37" s="68"/>
      <c r="AE37" s="69"/>
      <c r="AF37" s="69"/>
      <c r="AG37" s="69"/>
      <c r="AH37" s="69"/>
      <c r="AI37" s="69"/>
      <c r="AJ37" s="70"/>
      <c r="AK37" s="69"/>
      <c r="AL37" s="69"/>
      <c r="AM37" s="69"/>
      <c r="AN37" s="70"/>
      <c r="AO37" s="69"/>
      <c r="AP37" s="69"/>
      <c r="AQ37" s="69"/>
      <c r="AR37" s="69"/>
      <c r="AS37" s="69"/>
      <c r="AT37" s="69"/>
      <c r="AU37" s="177"/>
    </row>
    <row r="38" spans="1:119" ht="42.75">
      <c r="A38" s="66" t="s">
        <v>180</v>
      </c>
      <c r="B38" s="3" t="s">
        <v>181</v>
      </c>
      <c r="C38" s="3" t="s">
        <v>108</v>
      </c>
      <c r="D38" s="3"/>
      <c r="E38" s="3"/>
      <c r="F38" s="3"/>
      <c r="G38" s="3">
        <v>12</v>
      </c>
      <c r="H38" s="3" t="s">
        <v>109</v>
      </c>
      <c r="I38" s="3">
        <v>510</v>
      </c>
      <c r="J38" s="3" t="s">
        <v>54</v>
      </c>
      <c r="K38" s="3"/>
      <c r="L38" s="3"/>
      <c r="M38" s="26"/>
      <c r="N38" s="26"/>
      <c r="O38" s="3" t="s">
        <v>176</v>
      </c>
      <c r="P38" s="3" t="s">
        <v>98</v>
      </c>
      <c r="Q38" s="26" t="s">
        <v>182</v>
      </c>
      <c r="R38" s="3" t="s">
        <v>108</v>
      </c>
      <c r="S38" s="3"/>
      <c r="T38" s="3"/>
      <c r="U38" s="3"/>
      <c r="V38" s="66" t="s">
        <v>183</v>
      </c>
      <c r="W38" s="3" t="s">
        <v>108</v>
      </c>
      <c r="X38" s="3"/>
      <c r="Y38" s="3">
        <v>75</v>
      </c>
      <c r="Z38" s="3">
        <v>2</v>
      </c>
      <c r="AA38" s="3">
        <v>2</v>
      </c>
      <c r="AB38" s="3" t="s">
        <v>108</v>
      </c>
      <c r="AC38" s="67" t="s">
        <v>185</v>
      </c>
      <c r="AD38" s="68"/>
      <c r="AE38" s="69"/>
      <c r="AF38" s="69"/>
      <c r="AG38" s="69"/>
      <c r="AH38" s="69">
        <v>2</v>
      </c>
      <c r="AI38" s="69"/>
      <c r="AJ38" s="70"/>
      <c r="AK38" s="69"/>
      <c r="AL38" s="69"/>
      <c r="AM38" s="69"/>
      <c r="AN38" s="70"/>
      <c r="AP38" s="41">
        <v>1</v>
      </c>
      <c r="AQ38" s="69">
        <v>1</v>
      </c>
      <c r="AR38" s="69"/>
      <c r="AS38" s="69"/>
      <c r="AT38" s="69"/>
      <c r="AU38" s="177"/>
      <c r="BN38" s="14">
        <v>1</v>
      </c>
    </row>
    <row r="39" spans="1:119" ht="28.5">
      <c r="A39" s="66" t="s">
        <v>186</v>
      </c>
      <c r="B39" s="3" t="s">
        <v>187</v>
      </c>
      <c r="C39" s="3" t="s">
        <v>108</v>
      </c>
      <c r="D39" s="3"/>
      <c r="E39" s="3"/>
      <c r="F39" s="3"/>
      <c r="G39" s="3">
        <v>12</v>
      </c>
      <c r="H39" s="3" t="s">
        <v>109</v>
      </c>
      <c r="I39" s="3">
        <v>510</v>
      </c>
      <c r="J39" s="22" t="s">
        <v>51</v>
      </c>
      <c r="K39" s="3"/>
      <c r="L39" s="3"/>
      <c r="M39" s="26"/>
      <c r="N39" s="26"/>
      <c r="O39" s="3"/>
      <c r="P39" s="3"/>
      <c r="Q39" s="26" t="s">
        <v>182</v>
      </c>
      <c r="R39" s="3"/>
      <c r="S39" s="3"/>
      <c r="T39" s="3"/>
      <c r="U39" s="3"/>
      <c r="V39" s="66"/>
      <c r="W39" s="3"/>
      <c r="X39" s="3"/>
      <c r="Y39" s="3"/>
      <c r="Z39" s="3"/>
      <c r="AA39" s="3"/>
      <c r="AB39" s="3"/>
      <c r="AC39" s="67" t="s">
        <v>159</v>
      </c>
      <c r="AD39" s="68"/>
      <c r="AE39" s="69"/>
      <c r="AF39" s="69"/>
      <c r="AG39" s="69"/>
      <c r="AH39" s="69"/>
      <c r="AI39" s="69"/>
      <c r="AJ39" s="70"/>
      <c r="AK39" s="69"/>
      <c r="AL39" s="69"/>
      <c r="AM39" s="69"/>
      <c r="AN39" s="70"/>
      <c r="AO39" s="69"/>
      <c r="AP39" s="69"/>
      <c r="AQ39" s="69"/>
      <c r="AR39" s="69"/>
      <c r="AS39" s="69"/>
      <c r="AT39" s="69"/>
      <c r="AU39" s="177"/>
    </row>
    <row r="40" spans="1:119" ht="27.75" customHeight="1">
      <c r="A40" s="66" t="s">
        <v>186</v>
      </c>
      <c r="B40" s="3" t="s">
        <v>187</v>
      </c>
      <c r="C40" s="3" t="s">
        <v>108</v>
      </c>
      <c r="D40" s="3"/>
      <c r="E40" s="3"/>
      <c r="F40" s="3"/>
      <c r="G40" s="3">
        <v>12</v>
      </c>
      <c r="H40" s="3" t="s">
        <v>109</v>
      </c>
      <c r="I40" s="3">
        <v>510</v>
      </c>
      <c r="J40" s="3" t="s">
        <v>72</v>
      </c>
      <c r="K40" s="3"/>
      <c r="L40" s="3"/>
      <c r="M40" s="26"/>
      <c r="N40" s="26"/>
      <c r="O40" s="3"/>
      <c r="P40" s="3"/>
      <c r="Q40" s="26" t="s">
        <v>182</v>
      </c>
      <c r="R40" s="3"/>
      <c r="S40" s="3"/>
      <c r="T40" s="3"/>
      <c r="U40" s="3"/>
      <c r="V40" s="66"/>
      <c r="W40" s="3"/>
      <c r="X40" s="3"/>
      <c r="Y40" s="3"/>
      <c r="Z40" s="3"/>
      <c r="AA40" s="3"/>
      <c r="AB40" s="3"/>
      <c r="AC40" s="67" t="s">
        <v>159</v>
      </c>
      <c r="AD40" s="68"/>
      <c r="AE40" s="69"/>
      <c r="AF40" s="69"/>
      <c r="AG40" s="69"/>
      <c r="AH40" s="69">
        <v>2</v>
      </c>
      <c r="AI40" s="69"/>
      <c r="AJ40" s="70"/>
      <c r="AK40" s="69"/>
      <c r="AL40" s="69"/>
      <c r="AM40" s="69"/>
      <c r="AN40" s="70"/>
      <c r="AP40" s="69">
        <v>1</v>
      </c>
      <c r="AQ40" s="41">
        <v>1</v>
      </c>
      <c r="AU40" s="177"/>
      <c r="CR40" s="14">
        <v>1</v>
      </c>
    </row>
    <row r="41" spans="1:119" ht="27.75" customHeight="1">
      <c r="A41" s="66" t="s">
        <v>188</v>
      </c>
      <c r="B41" s="3" t="s">
        <v>189</v>
      </c>
      <c r="C41" s="3" t="s">
        <v>108</v>
      </c>
      <c r="D41" s="3"/>
      <c r="E41" s="3"/>
      <c r="F41" s="3"/>
      <c r="G41" s="3">
        <v>12</v>
      </c>
      <c r="H41" s="3" t="s">
        <v>109</v>
      </c>
      <c r="I41" s="3">
        <v>510</v>
      </c>
      <c r="J41" s="22" t="s">
        <v>51</v>
      </c>
      <c r="K41" s="3"/>
      <c r="L41" s="3"/>
      <c r="M41" s="26"/>
      <c r="N41" s="26"/>
      <c r="O41" s="3"/>
      <c r="P41" s="3"/>
      <c r="Q41" s="26" t="s">
        <v>182</v>
      </c>
      <c r="R41" s="3"/>
      <c r="S41" s="3"/>
      <c r="T41" s="3"/>
      <c r="U41" s="3"/>
      <c r="V41" s="66"/>
      <c r="W41" s="3"/>
      <c r="X41" s="3"/>
      <c r="Y41" s="3"/>
      <c r="Z41" s="3"/>
      <c r="AA41" s="3"/>
      <c r="AB41" s="3"/>
      <c r="AC41" s="67" t="s">
        <v>159</v>
      </c>
      <c r="AD41" s="68"/>
      <c r="AE41" s="69"/>
      <c r="AF41" s="69"/>
      <c r="AG41" s="69"/>
      <c r="AH41" s="69"/>
      <c r="AI41" s="69"/>
      <c r="AJ41" s="70"/>
      <c r="AK41" s="69"/>
      <c r="AL41" s="69"/>
      <c r="AM41" s="69"/>
      <c r="AN41" s="70"/>
      <c r="AO41" s="69"/>
      <c r="AP41" s="69"/>
      <c r="AQ41" s="69"/>
      <c r="AR41" s="69"/>
      <c r="AS41" s="69"/>
      <c r="AT41" s="69"/>
      <c r="AU41" s="177"/>
    </row>
    <row r="42" spans="1:119" ht="27.75" customHeight="1">
      <c r="A42" s="66" t="s">
        <v>188</v>
      </c>
      <c r="B42" s="3" t="s">
        <v>189</v>
      </c>
      <c r="C42" s="3" t="s">
        <v>108</v>
      </c>
      <c r="D42" s="3"/>
      <c r="E42" s="3"/>
      <c r="F42" s="3"/>
      <c r="G42" s="3">
        <v>12</v>
      </c>
      <c r="H42" s="3" t="s">
        <v>109</v>
      </c>
      <c r="I42" s="3">
        <v>510</v>
      </c>
      <c r="J42" s="3" t="s">
        <v>54</v>
      </c>
      <c r="K42" s="3"/>
      <c r="L42" s="3"/>
      <c r="M42" s="26"/>
      <c r="N42" s="26"/>
      <c r="O42" s="3"/>
      <c r="P42" s="3"/>
      <c r="Q42" s="26" t="s">
        <v>182</v>
      </c>
      <c r="R42" s="3"/>
      <c r="S42" s="3"/>
      <c r="T42" s="3"/>
      <c r="U42" s="3"/>
      <c r="V42" s="66"/>
      <c r="W42" s="3"/>
      <c r="X42" s="3"/>
      <c r="Y42" s="3"/>
      <c r="Z42" s="3"/>
      <c r="AA42" s="3"/>
      <c r="AB42" s="3"/>
      <c r="AC42" s="67" t="s">
        <v>159</v>
      </c>
      <c r="AD42" s="68"/>
      <c r="AE42" s="69"/>
      <c r="AF42" s="69"/>
      <c r="AG42" s="69"/>
      <c r="AH42" s="69">
        <v>2</v>
      </c>
      <c r="AI42" s="69"/>
      <c r="AJ42" s="70"/>
      <c r="AK42" s="69"/>
      <c r="AL42" s="69"/>
      <c r="AM42" s="69"/>
      <c r="AN42" s="70"/>
      <c r="AO42" s="69"/>
      <c r="AP42" s="69">
        <v>1</v>
      </c>
      <c r="AQ42" s="69">
        <v>1</v>
      </c>
      <c r="AR42" s="69"/>
      <c r="AS42" s="69"/>
      <c r="AT42" s="69"/>
      <c r="AU42" s="177"/>
      <c r="BN42" s="14">
        <v>1</v>
      </c>
    </row>
    <row r="43" spans="1:119" ht="27.75" customHeight="1">
      <c r="A43" s="66" t="s">
        <v>190</v>
      </c>
      <c r="B43" s="3" t="s">
        <v>191</v>
      </c>
      <c r="C43" s="3" t="s">
        <v>108</v>
      </c>
      <c r="D43" s="3"/>
      <c r="E43" s="3"/>
      <c r="F43" s="3"/>
      <c r="G43" s="3">
        <v>12</v>
      </c>
      <c r="H43" s="3" t="s">
        <v>109</v>
      </c>
      <c r="I43" s="3">
        <v>510</v>
      </c>
      <c r="J43" s="22" t="s">
        <v>51</v>
      </c>
      <c r="K43" s="3"/>
      <c r="L43" s="3"/>
      <c r="M43" s="26"/>
      <c r="N43" s="26"/>
      <c r="O43" s="3"/>
      <c r="P43" s="3"/>
      <c r="Q43" s="26" t="s">
        <v>182</v>
      </c>
      <c r="R43" s="3"/>
      <c r="S43" s="3"/>
      <c r="T43" s="3"/>
      <c r="U43" s="3"/>
      <c r="V43" s="66"/>
      <c r="W43" s="3"/>
      <c r="X43" s="3"/>
      <c r="Y43" s="3"/>
      <c r="Z43" s="3"/>
      <c r="AA43" s="3"/>
      <c r="AB43" s="3"/>
      <c r="AC43" s="67" t="s">
        <v>159</v>
      </c>
      <c r="AD43" s="68"/>
      <c r="AE43" s="69"/>
      <c r="AF43" s="69"/>
      <c r="AG43" s="69"/>
      <c r="AH43" s="69"/>
      <c r="AI43" s="69"/>
      <c r="AJ43" s="70"/>
      <c r="AK43" s="69"/>
      <c r="AL43" s="69"/>
      <c r="AM43" s="69"/>
      <c r="AN43" s="70"/>
      <c r="AO43" s="69"/>
      <c r="AP43" s="69"/>
      <c r="AQ43" s="69"/>
      <c r="AR43" s="69"/>
      <c r="AS43" s="69"/>
      <c r="AT43" s="69"/>
      <c r="AU43" s="177"/>
    </row>
    <row r="44" spans="1:119" ht="42.75">
      <c r="A44" s="66" t="s">
        <v>190</v>
      </c>
      <c r="B44" s="3" t="s">
        <v>191</v>
      </c>
      <c r="C44" s="3" t="s">
        <v>108</v>
      </c>
      <c r="D44" s="3"/>
      <c r="E44" s="3"/>
      <c r="F44" s="3"/>
      <c r="G44" s="3">
        <v>12</v>
      </c>
      <c r="H44" s="3" t="s">
        <v>109</v>
      </c>
      <c r="I44" s="3">
        <v>510</v>
      </c>
      <c r="J44" s="3" t="s">
        <v>72</v>
      </c>
      <c r="K44" s="3"/>
      <c r="L44" s="3"/>
      <c r="M44" s="26" t="s">
        <v>192</v>
      </c>
      <c r="N44" s="26"/>
      <c r="O44" s="3"/>
      <c r="P44" s="3"/>
      <c r="Q44" s="26" t="s">
        <v>193</v>
      </c>
      <c r="R44" s="3"/>
      <c r="S44" s="3"/>
      <c r="T44" s="3"/>
      <c r="U44" s="3"/>
      <c r="V44" s="66"/>
      <c r="W44" s="3"/>
      <c r="X44" s="3"/>
      <c r="Y44" s="3"/>
      <c r="Z44" s="3"/>
      <c r="AA44" s="3"/>
      <c r="AB44" s="3"/>
      <c r="AC44" s="67" t="s">
        <v>194</v>
      </c>
      <c r="AD44" s="68"/>
      <c r="AE44" s="69"/>
      <c r="AF44" s="69"/>
      <c r="AG44" s="69"/>
      <c r="AH44" s="69">
        <v>4</v>
      </c>
      <c r="AI44" s="69"/>
      <c r="AJ44" s="70"/>
      <c r="AK44" s="69"/>
      <c r="AL44" s="69"/>
      <c r="AM44" s="69"/>
      <c r="AN44" s="70"/>
      <c r="AP44" s="41">
        <v>2</v>
      </c>
      <c r="AQ44" s="69">
        <v>2</v>
      </c>
      <c r="AR44" s="69"/>
      <c r="AS44" s="69"/>
      <c r="AT44" s="69"/>
      <c r="AU44" s="177"/>
      <c r="CR44" s="14">
        <v>1</v>
      </c>
      <c r="DO44" s="14">
        <v>1</v>
      </c>
    </row>
    <row r="45" spans="1:119" ht="71.25">
      <c r="A45" s="66" t="s">
        <v>195</v>
      </c>
      <c r="B45" s="3" t="s">
        <v>196</v>
      </c>
      <c r="C45" s="3" t="s">
        <v>108</v>
      </c>
      <c r="D45" s="3"/>
      <c r="E45" s="3"/>
      <c r="F45" s="3"/>
      <c r="G45" s="3">
        <v>14</v>
      </c>
      <c r="H45" s="3" t="s">
        <v>109</v>
      </c>
      <c r="I45" s="3">
        <v>750</v>
      </c>
      <c r="J45" s="22" t="s">
        <v>66</v>
      </c>
      <c r="K45" s="22" t="s">
        <v>63</v>
      </c>
      <c r="L45" s="22" t="s">
        <v>63</v>
      </c>
      <c r="M45" s="26"/>
      <c r="N45" s="26"/>
      <c r="O45" s="3" t="s">
        <v>176</v>
      </c>
      <c r="P45" s="3"/>
      <c r="Q45" s="26" t="s">
        <v>197</v>
      </c>
      <c r="R45" s="3" t="s">
        <v>108</v>
      </c>
      <c r="S45" s="3"/>
      <c r="T45" s="3"/>
      <c r="U45" s="3"/>
      <c r="V45" s="66"/>
      <c r="W45" s="3" t="s">
        <v>108</v>
      </c>
      <c r="X45" s="3"/>
      <c r="Y45" s="3">
        <v>0.5</v>
      </c>
      <c r="Z45" s="3">
        <v>2</v>
      </c>
      <c r="AA45" s="3">
        <v>2</v>
      </c>
      <c r="AB45" s="3" t="s">
        <v>108</v>
      </c>
      <c r="AC45" s="67" t="s">
        <v>198</v>
      </c>
      <c r="AD45" s="68"/>
      <c r="AE45" s="69"/>
      <c r="AF45" s="69"/>
      <c r="AG45" s="69"/>
      <c r="AH45" s="69"/>
      <c r="AI45" s="69"/>
      <c r="AJ45" s="70"/>
      <c r="AK45" s="69"/>
      <c r="AL45" s="69"/>
      <c r="AM45" s="69"/>
      <c r="AN45" s="70"/>
      <c r="AO45" s="69"/>
      <c r="AP45" s="69"/>
      <c r="AQ45" s="69"/>
      <c r="AR45" s="69"/>
      <c r="AS45" s="69"/>
      <c r="AT45" s="69"/>
      <c r="AU45" s="177"/>
    </row>
    <row r="46" spans="1:119" ht="57">
      <c r="A46" s="66" t="s">
        <v>195</v>
      </c>
      <c r="B46" s="3" t="s">
        <v>196</v>
      </c>
      <c r="C46" s="3" t="s">
        <v>108</v>
      </c>
      <c r="D46" s="3"/>
      <c r="E46" s="3"/>
      <c r="F46" s="3"/>
      <c r="G46" s="3">
        <v>14</v>
      </c>
      <c r="H46" s="3" t="s">
        <v>109</v>
      </c>
      <c r="I46" s="3">
        <v>750</v>
      </c>
      <c r="J46" s="3" t="s">
        <v>72</v>
      </c>
      <c r="K46" s="11" t="s">
        <v>63</v>
      </c>
      <c r="L46" s="3"/>
      <c r="M46" s="3" t="s">
        <v>86</v>
      </c>
      <c r="N46" s="26"/>
      <c r="O46" s="3" t="s">
        <v>176</v>
      </c>
      <c r="P46" s="3"/>
      <c r="Q46" s="26" t="s">
        <v>197</v>
      </c>
      <c r="R46" s="3" t="s">
        <v>108</v>
      </c>
      <c r="S46" s="3"/>
      <c r="T46" s="3"/>
      <c r="U46" s="3"/>
      <c r="V46" s="66"/>
      <c r="W46" s="3" t="s">
        <v>108</v>
      </c>
      <c r="X46" s="3"/>
      <c r="Y46" s="3">
        <v>0.5</v>
      </c>
      <c r="Z46" s="3">
        <v>2</v>
      </c>
      <c r="AA46" s="3">
        <v>2</v>
      </c>
      <c r="AB46" s="3" t="s">
        <v>108</v>
      </c>
      <c r="AC46" s="67" t="s">
        <v>199</v>
      </c>
      <c r="AD46" s="68"/>
      <c r="AE46" s="69"/>
      <c r="AF46" s="69"/>
      <c r="AG46" s="69">
        <v>3</v>
      </c>
      <c r="AH46" s="69">
        <v>2</v>
      </c>
      <c r="AI46" s="69"/>
      <c r="AJ46" s="70"/>
      <c r="AK46" s="69"/>
      <c r="AL46" s="69"/>
      <c r="AM46" s="69"/>
      <c r="AN46" s="70"/>
      <c r="AO46" s="69"/>
      <c r="AP46" s="69">
        <v>3</v>
      </c>
      <c r="AQ46" s="69">
        <v>4</v>
      </c>
      <c r="AR46" s="69"/>
      <c r="AS46" s="69"/>
      <c r="AT46" s="69"/>
      <c r="AU46" s="177"/>
      <c r="CC46" s="14">
        <v>1</v>
      </c>
      <c r="CR46" s="14">
        <v>1</v>
      </c>
      <c r="DM46" s="14">
        <v>1</v>
      </c>
    </row>
    <row r="47" spans="1:119" ht="28.5">
      <c r="A47" s="66" t="s">
        <v>200</v>
      </c>
      <c r="B47" s="3" t="s">
        <v>201</v>
      </c>
      <c r="C47" s="3" t="s">
        <v>108</v>
      </c>
      <c r="D47" s="3"/>
      <c r="E47" s="3"/>
      <c r="F47" s="3"/>
      <c r="G47" s="3">
        <v>12</v>
      </c>
      <c r="H47" s="3" t="s">
        <v>109</v>
      </c>
      <c r="I47" s="3">
        <v>510</v>
      </c>
      <c r="J47" s="22" t="s">
        <v>51</v>
      </c>
      <c r="K47" s="3"/>
      <c r="L47" s="3"/>
      <c r="M47" s="26"/>
      <c r="N47" s="26"/>
      <c r="O47" s="3"/>
      <c r="P47" s="3"/>
      <c r="Q47" s="26" t="s">
        <v>182</v>
      </c>
      <c r="R47" s="3"/>
      <c r="S47" s="3"/>
      <c r="T47" s="3"/>
      <c r="U47" s="3"/>
      <c r="V47" s="66"/>
      <c r="W47" s="3"/>
      <c r="X47" s="3"/>
      <c r="Y47" s="3"/>
      <c r="Z47" s="3"/>
      <c r="AA47" s="3"/>
      <c r="AB47" s="3"/>
      <c r="AC47" s="67" t="s">
        <v>159</v>
      </c>
      <c r="AD47" s="68"/>
      <c r="AE47" s="69"/>
      <c r="AF47" s="69"/>
      <c r="AG47" s="69"/>
      <c r="AH47" s="69"/>
      <c r="AI47" s="69"/>
      <c r="AJ47" s="70"/>
      <c r="AK47" s="69"/>
      <c r="AL47" s="69"/>
      <c r="AM47" s="69"/>
      <c r="AN47" s="70"/>
      <c r="AO47" s="69"/>
      <c r="AP47" s="69"/>
      <c r="AQ47" s="69"/>
      <c r="AR47" s="69"/>
      <c r="AS47" s="69"/>
      <c r="AT47" s="69"/>
      <c r="AU47" s="177"/>
    </row>
    <row r="48" spans="1:119" ht="28.5">
      <c r="A48" s="66" t="s">
        <v>200</v>
      </c>
      <c r="B48" s="3" t="s">
        <v>201</v>
      </c>
      <c r="C48" s="3" t="s">
        <v>108</v>
      </c>
      <c r="D48" s="3"/>
      <c r="E48" s="3"/>
      <c r="F48" s="3"/>
      <c r="G48" s="3">
        <v>12</v>
      </c>
      <c r="H48" s="3" t="s">
        <v>109</v>
      </c>
      <c r="I48" s="3">
        <v>510</v>
      </c>
      <c r="J48" s="3" t="s">
        <v>54</v>
      </c>
      <c r="K48" s="3"/>
      <c r="L48" s="3"/>
      <c r="M48" s="26"/>
      <c r="N48" s="26"/>
      <c r="O48" s="3"/>
      <c r="P48" s="3"/>
      <c r="Q48" s="26" t="s">
        <v>182</v>
      </c>
      <c r="R48" s="3"/>
      <c r="S48" s="3"/>
      <c r="T48" s="3"/>
      <c r="U48" s="3"/>
      <c r="V48" s="66"/>
      <c r="W48" s="3"/>
      <c r="X48" s="3"/>
      <c r="Y48" s="3"/>
      <c r="Z48" s="3"/>
      <c r="AA48" s="3"/>
      <c r="AB48" s="3"/>
      <c r="AC48" s="67" t="s">
        <v>138</v>
      </c>
      <c r="AD48" s="68"/>
      <c r="AE48" s="69"/>
      <c r="AF48" s="69"/>
      <c r="AG48" s="69"/>
      <c r="AH48" s="69">
        <v>2</v>
      </c>
      <c r="AI48" s="69"/>
      <c r="AJ48" s="70"/>
      <c r="AK48" s="69"/>
      <c r="AL48" s="69"/>
      <c r="AM48" s="69"/>
      <c r="AN48" s="70"/>
      <c r="AO48" s="69"/>
      <c r="AP48" s="69">
        <v>1</v>
      </c>
      <c r="AQ48" s="69">
        <v>1</v>
      </c>
      <c r="AR48" s="69"/>
      <c r="AS48" s="69"/>
      <c r="AT48" s="69"/>
      <c r="AU48" s="177"/>
      <c r="BN48" s="14">
        <v>1</v>
      </c>
    </row>
    <row r="49" spans="1:126">
      <c r="A49" s="66" t="s">
        <v>202</v>
      </c>
      <c r="B49" s="3" t="s">
        <v>203</v>
      </c>
      <c r="C49" s="3" t="s">
        <v>108</v>
      </c>
      <c r="D49" s="3"/>
      <c r="E49" s="3"/>
      <c r="F49" s="3"/>
      <c r="G49" s="3">
        <v>12</v>
      </c>
      <c r="H49" s="3" t="s">
        <v>109</v>
      </c>
      <c r="I49" s="3">
        <v>510</v>
      </c>
      <c r="J49" s="22" t="s">
        <v>63</v>
      </c>
      <c r="K49" s="3"/>
      <c r="L49" s="3"/>
      <c r="M49" s="26"/>
      <c r="N49" s="26"/>
      <c r="O49" s="22" t="s">
        <v>92</v>
      </c>
      <c r="P49" s="3"/>
      <c r="Q49" s="26"/>
      <c r="R49" s="3"/>
      <c r="S49" s="3"/>
      <c r="T49" s="3"/>
      <c r="U49" s="3"/>
      <c r="V49" s="66"/>
      <c r="W49" s="3"/>
      <c r="X49" s="3"/>
      <c r="Y49" s="3"/>
      <c r="Z49" s="3"/>
      <c r="AA49" s="3"/>
      <c r="AB49" s="3"/>
      <c r="AC49" s="67" t="s">
        <v>204</v>
      </c>
      <c r="AD49" s="68"/>
      <c r="AE49" s="69"/>
      <c r="AF49" s="69"/>
      <c r="AG49" s="69"/>
      <c r="AH49" s="69"/>
      <c r="AI49" s="69"/>
      <c r="AJ49" s="70"/>
      <c r="AK49" s="69"/>
      <c r="AL49" s="69"/>
      <c r="AM49" s="69"/>
      <c r="AN49" s="70"/>
      <c r="AO49" s="69"/>
      <c r="AP49" s="69"/>
      <c r="AQ49" s="69"/>
      <c r="AR49" s="69"/>
      <c r="AS49" s="69"/>
      <c r="AT49" s="69"/>
      <c r="AU49" s="177"/>
    </row>
    <row r="50" spans="1:126" ht="28.5">
      <c r="A50" s="66" t="s">
        <v>202</v>
      </c>
      <c r="B50" s="3" t="s">
        <v>203</v>
      </c>
      <c r="C50" s="3" t="s">
        <v>108</v>
      </c>
      <c r="D50" s="3"/>
      <c r="E50" s="3"/>
      <c r="F50" s="3"/>
      <c r="G50" s="3">
        <v>12</v>
      </c>
      <c r="H50" s="3" t="s">
        <v>109</v>
      </c>
      <c r="I50" s="3">
        <v>510</v>
      </c>
      <c r="J50" s="3" t="s">
        <v>63</v>
      </c>
      <c r="K50" s="3"/>
      <c r="L50" s="3"/>
      <c r="M50" s="26"/>
      <c r="N50" s="26"/>
      <c r="O50" s="3" t="s">
        <v>92</v>
      </c>
      <c r="P50" s="3"/>
      <c r="Q50" s="26"/>
      <c r="R50" s="3"/>
      <c r="S50" s="3"/>
      <c r="T50" s="3"/>
      <c r="U50" s="3"/>
      <c r="V50" s="66"/>
      <c r="W50" s="3"/>
      <c r="X50" s="3"/>
      <c r="Y50" s="3"/>
      <c r="Z50" s="3"/>
      <c r="AA50" s="3"/>
      <c r="AB50" s="3"/>
      <c r="AC50" s="67" t="s">
        <v>205</v>
      </c>
      <c r="AD50" s="68"/>
      <c r="AE50" s="69"/>
      <c r="AF50" s="69">
        <v>2</v>
      </c>
      <c r="AG50" s="69"/>
      <c r="AH50" s="69"/>
      <c r="AI50" s="69"/>
      <c r="AJ50" s="70"/>
      <c r="AK50" s="69"/>
      <c r="AL50" s="69"/>
      <c r="AM50" s="69"/>
      <c r="AN50" s="70"/>
      <c r="AO50" s="69">
        <v>1</v>
      </c>
      <c r="AP50" s="69">
        <v>1</v>
      </c>
      <c r="AQ50" s="69">
        <v>2</v>
      </c>
      <c r="AR50" s="69"/>
      <c r="AS50" s="69"/>
      <c r="AT50" s="69"/>
      <c r="AU50" s="177"/>
      <c r="CC50" s="14">
        <v>1</v>
      </c>
      <c r="DV50" s="14">
        <v>1</v>
      </c>
    </row>
    <row r="51" spans="1:126" ht="27.75" customHeight="1">
      <c r="A51" s="66" t="s">
        <v>206</v>
      </c>
      <c r="B51" s="3" t="s">
        <v>207</v>
      </c>
      <c r="C51" s="3" t="s">
        <v>108</v>
      </c>
      <c r="D51" s="3"/>
      <c r="E51" s="3"/>
      <c r="F51" s="3"/>
      <c r="G51" s="3">
        <v>12</v>
      </c>
      <c r="H51" s="3" t="s">
        <v>109</v>
      </c>
      <c r="I51" s="3">
        <v>510</v>
      </c>
      <c r="J51" s="22" t="s">
        <v>51</v>
      </c>
      <c r="K51" s="3"/>
      <c r="L51" s="3"/>
      <c r="M51" s="26"/>
      <c r="N51" s="26"/>
      <c r="O51" s="3"/>
      <c r="P51" s="3"/>
      <c r="Q51" s="26" t="s">
        <v>182</v>
      </c>
      <c r="R51" s="3"/>
      <c r="S51" s="3"/>
      <c r="T51" s="3"/>
      <c r="U51" s="3"/>
      <c r="V51" s="66"/>
      <c r="W51" s="3"/>
      <c r="X51" s="3"/>
      <c r="Y51" s="3"/>
      <c r="Z51" s="3"/>
      <c r="AA51" s="3"/>
      <c r="AB51" s="3"/>
      <c r="AC51" s="67" t="s">
        <v>159</v>
      </c>
      <c r="AD51" s="68"/>
      <c r="AE51" s="69"/>
      <c r="AF51" s="69"/>
      <c r="AG51" s="69"/>
      <c r="AH51" s="69"/>
      <c r="AI51" s="69"/>
      <c r="AJ51" s="70"/>
      <c r="AK51" s="69"/>
      <c r="AL51" s="69"/>
      <c r="AM51" s="69"/>
      <c r="AN51" s="70"/>
      <c r="AO51" s="69"/>
      <c r="AP51" s="69"/>
      <c r="AQ51" s="69"/>
      <c r="AR51" s="69"/>
      <c r="AS51" s="69"/>
      <c r="AT51" s="69"/>
      <c r="AU51" s="177"/>
    </row>
    <row r="52" spans="1:126" ht="27.75" customHeight="1">
      <c r="A52" s="66" t="s">
        <v>206</v>
      </c>
      <c r="B52" s="3" t="s">
        <v>207</v>
      </c>
      <c r="C52" s="3" t="s">
        <v>108</v>
      </c>
      <c r="D52" s="3"/>
      <c r="E52" s="3"/>
      <c r="F52" s="3"/>
      <c r="G52" s="3">
        <v>12</v>
      </c>
      <c r="H52" s="3" t="s">
        <v>109</v>
      </c>
      <c r="I52" s="3">
        <v>510</v>
      </c>
      <c r="J52" s="3" t="s">
        <v>54</v>
      </c>
      <c r="K52" s="20"/>
      <c r="L52" s="20"/>
      <c r="M52" s="20"/>
      <c r="N52" s="20"/>
      <c r="O52" s="20"/>
      <c r="P52" s="20"/>
      <c r="Q52" s="26" t="s">
        <v>182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67" t="s">
        <v>138</v>
      </c>
      <c r="AD52" s="68"/>
      <c r="AE52" s="69"/>
      <c r="AF52" s="69"/>
      <c r="AG52" s="69"/>
      <c r="AH52" s="69">
        <v>2</v>
      </c>
      <c r="AI52" s="69"/>
      <c r="AJ52" s="70"/>
      <c r="AK52" s="69"/>
      <c r="AL52" s="69"/>
      <c r="AM52" s="69"/>
      <c r="AN52" s="70"/>
      <c r="AO52" s="69"/>
      <c r="AP52" s="69">
        <v>1</v>
      </c>
      <c r="AQ52" s="69">
        <v>1</v>
      </c>
      <c r="AR52" s="69"/>
      <c r="AS52" s="69"/>
      <c r="AT52" s="69"/>
      <c r="AU52" s="177"/>
      <c r="BN52" s="14">
        <v>1</v>
      </c>
    </row>
    <row r="53" spans="1:126" ht="27.75" customHeight="1">
      <c r="A53" s="66" t="s">
        <v>208</v>
      </c>
      <c r="B53" s="3" t="s">
        <v>209</v>
      </c>
      <c r="C53" s="3" t="s">
        <v>108</v>
      </c>
      <c r="D53" s="3"/>
      <c r="E53" s="3"/>
      <c r="F53" s="3"/>
      <c r="G53" s="3">
        <v>12</v>
      </c>
      <c r="H53" s="3" t="s">
        <v>109</v>
      </c>
      <c r="I53" s="3">
        <v>510</v>
      </c>
      <c r="J53" s="22" t="s">
        <v>51</v>
      </c>
      <c r="K53" s="3"/>
      <c r="L53" s="3"/>
      <c r="M53" s="26"/>
      <c r="N53" s="26"/>
      <c r="O53" s="3"/>
      <c r="P53" s="3"/>
      <c r="Q53" s="26" t="s">
        <v>210</v>
      </c>
      <c r="R53" s="3" t="s">
        <v>108</v>
      </c>
      <c r="S53" s="3"/>
      <c r="T53" s="3"/>
      <c r="U53" s="3"/>
      <c r="V53" s="66" t="s">
        <v>211</v>
      </c>
      <c r="W53" s="3" t="s">
        <v>108</v>
      </c>
      <c r="X53" s="3"/>
      <c r="Y53" s="3">
        <v>50</v>
      </c>
      <c r="Z53" s="3">
        <v>2</v>
      </c>
      <c r="AA53" s="3">
        <v>2</v>
      </c>
      <c r="AB53" s="3" t="s">
        <v>108</v>
      </c>
      <c r="AC53" s="67" t="s">
        <v>159</v>
      </c>
      <c r="AD53" s="68"/>
      <c r="AE53" s="69"/>
      <c r="AF53" s="69"/>
      <c r="AG53" s="69"/>
      <c r="AH53" s="69"/>
      <c r="AI53" s="69"/>
      <c r="AJ53" s="70"/>
      <c r="AK53" s="69"/>
      <c r="AL53" s="69"/>
      <c r="AM53" s="69"/>
      <c r="AN53" s="70"/>
      <c r="AO53" s="69"/>
      <c r="AP53" s="69"/>
      <c r="AQ53" s="69"/>
      <c r="AR53" s="69"/>
      <c r="AS53" s="69"/>
      <c r="AT53" s="69"/>
      <c r="AU53" s="177"/>
    </row>
    <row r="54" spans="1:126" ht="57">
      <c r="A54" s="66" t="s">
        <v>208</v>
      </c>
      <c r="B54" s="3" t="s">
        <v>209</v>
      </c>
      <c r="C54" s="3" t="s">
        <v>108</v>
      </c>
      <c r="D54" s="3"/>
      <c r="E54" s="3"/>
      <c r="F54" s="3"/>
      <c r="G54" s="3">
        <v>12</v>
      </c>
      <c r="H54" s="3" t="s">
        <v>109</v>
      </c>
      <c r="I54" s="3">
        <v>510</v>
      </c>
      <c r="J54" s="3" t="s">
        <v>54</v>
      </c>
      <c r="K54" s="3"/>
      <c r="L54" s="3"/>
      <c r="M54" s="26"/>
      <c r="N54" s="26"/>
      <c r="O54" s="3"/>
      <c r="P54" s="3"/>
      <c r="Q54" s="26" t="s">
        <v>212</v>
      </c>
      <c r="R54" s="3" t="s">
        <v>108</v>
      </c>
      <c r="S54" s="3"/>
      <c r="T54" s="3"/>
      <c r="U54" s="3"/>
      <c r="V54" s="66" t="s">
        <v>211</v>
      </c>
      <c r="W54" s="3" t="s">
        <v>108</v>
      </c>
      <c r="X54" s="3"/>
      <c r="Y54" s="3">
        <v>50</v>
      </c>
      <c r="Z54" s="3">
        <v>2</v>
      </c>
      <c r="AA54" s="3">
        <v>2</v>
      </c>
      <c r="AB54" s="3" t="s">
        <v>108</v>
      </c>
      <c r="AC54" s="67" t="s">
        <v>213</v>
      </c>
      <c r="AD54" s="68"/>
      <c r="AE54" s="69"/>
      <c r="AF54" s="69"/>
      <c r="AG54" s="69"/>
      <c r="AH54" s="69">
        <v>2</v>
      </c>
      <c r="AI54" s="69"/>
      <c r="AJ54" s="70"/>
      <c r="AK54" s="69"/>
      <c r="AL54" s="69"/>
      <c r="AM54" s="69"/>
      <c r="AN54" s="70"/>
      <c r="AO54" s="69"/>
      <c r="AP54" s="69">
        <v>1</v>
      </c>
      <c r="AQ54" s="69">
        <v>1</v>
      </c>
      <c r="AR54" s="69"/>
      <c r="AS54" s="69"/>
      <c r="AT54" s="69"/>
      <c r="AU54" s="177"/>
      <c r="BN54" s="14">
        <v>1</v>
      </c>
    </row>
    <row r="55" spans="1:126" ht="28.5">
      <c r="A55" s="66" t="s">
        <v>214</v>
      </c>
      <c r="B55" s="3" t="s">
        <v>215</v>
      </c>
      <c r="C55" s="3" t="s">
        <v>108</v>
      </c>
      <c r="D55" s="3"/>
      <c r="E55" s="3"/>
      <c r="F55" s="3"/>
      <c r="G55" s="3">
        <v>12</v>
      </c>
      <c r="H55" s="3" t="s">
        <v>109</v>
      </c>
      <c r="I55" s="3">
        <v>510</v>
      </c>
      <c r="J55" s="22" t="s">
        <v>51</v>
      </c>
      <c r="K55" s="3"/>
      <c r="L55" s="3"/>
      <c r="M55" s="26"/>
      <c r="N55" s="26"/>
      <c r="O55" s="3"/>
      <c r="P55" s="3"/>
      <c r="Q55" s="26" t="s">
        <v>182</v>
      </c>
      <c r="R55" s="3"/>
      <c r="S55" s="3"/>
      <c r="T55" s="3"/>
      <c r="U55" s="3"/>
      <c r="V55" s="66"/>
      <c r="W55" s="3"/>
      <c r="X55" s="3"/>
      <c r="Y55" s="3"/>
      <c r="Z55" s="3"/>
      <c r="AA55" s="3"/>
      <c r="AB55" s="3"/>
      <c r="AC55" s="67" t="s">
        <v>159</v>
      </c>
      <c r="AD55" s="68"/>
      <c r="AE55" s="69"/>
      <c r="AF55" s="69"/>
      <c r="AG55" s="69"/>
      <c r="AH55" s="69"/>
      <c r="AI55" s="69"/>
      <c r="AJ55" s="70"/>
      <c r="AK55" s="69"/>
      <c r="AL55" s="69"/>
      <c r="AM55" s="69"/>
      <c r="AN55" s="70"/>
      <c r="AO55" s="69"/>
      <c r="AP55" s="69"/>
      <c r="AQ55" s="69"/>
      <c r="AR55" s="69"/>
      <c r="AS55" s="69"/>
      <c r="AT55" s="69"/>
      <c r="AU55" s="177"/>
    </row>
    <row r="56" spans="1:126" ht="27.75" customHeight="1">
      <c r="A56" s="66" t="s">
        <v>214</v>
      </c>
      <c r="B56" s="3" t="s">
        <v>215</v>
      </c>
      <c r="C56" s="3" t="s">
        <v>108</v>
      </c>
      <c r="D56" s="3"/>
      <c r="E56" s="3"/>
      <c r="F56" s="3"/>
      <c r="G56" s="3">
        <v>12</v>
      </c>
      <c r="H56" s="3" t="s">
        <v>109</v>
      </c>
      <c r="I56" s="3">
        <v>510</v>
      </c>
      <c r="J56" s="3" t="s">
        <v>72</v>
      </c>
      <c r="K56" s="3"/>
      <c r="L56" s="3"/>
      <c r="M56" s="26"/>
      <c r="N56" s="26"/>
      <c r="O56" s="3"/>
      <c r="P56" s="3"/>
      <c r="Q56" s="26" t="s">
        <v>182</v>
      </c>
      <c r="R56" s="3"/>
      <c r="S56" s="3"/>
      <c r="T56" s="3"/>
      <c r="U56" s="3"/>
      <c r="V56" s="66"/>
      <c r="W56" s="3"/>
      <c r="X56" s="3"/>
      <c r="Y56" s="3"/>
      <c r="Z56" s="3"/>
      <c r="AA56" s="3"/>
      <c r="AB56" s="3"/>
      <c r="AC56" s="67" t="s">
        <v>138</v>
      </c>
      <c r="AD56" s="68"/>
      <c r="AE56" s="69"/>
      <c r="AF56" s="69"/>
      <c r="AG56" s="69"/>
      <c r="AH56" s="69">
        <v>2</v>
      </c>
      <c r="AI56" s="69"/>
      <c r="AJ56" s="70"/>
      <c r="AK56" s="69"/>
      <c r="AL56" s="69"/>
      <c r="AM56" s="69"/>
      <c r="AN56" s="70"/>
      <c r="AO56" s="69"/>
      <c r="AP56" s="69">
        <v>1</v>
      </c>
      <c r="AQ56" s="69">
        <v>1</v>
      </c>
      <c r="AR56" s="69"/>
      <c r="AS56" s="69"/>
      <c r="AT56" s="69"/>
      <c r="AU56" s="177"/>
      <c r="CR56" s="14">
        <v>1</v>
      </c>
    </row>
    <row r="57" spans="1:126" ht="27.75" customHeight="1">
      <c r="A57" s="66" t="s">
        <v>216</v>
      </c>
      <c r="B57" s="3" t="s">
        <v>217</v>
      </c>
      <c r="C57" s="3" t="s">
        <v>108</v>
      </c>
      <c r="D57" s="3"/>
      <c r="E57" s="3"/>
      <c r="F57" s="3"/>
      <c r="G57" s="3">
        <v>12</v>
      </c>
      <c r="H57" s="3" t="s">
        <v>109</v>
      </c>
      <c r="I57" s="3">
        <v>510</v>
      </c>
      <c r="J57" s="22" t="s">
        <v>51</v>
      </c>
      <c r="K57" s="3"/>
      <c r="L57" s="3"/>
      <c r="M57" s="184" t="s">
        <v>85</v>
      </c>
      <c r="N57" s="26"/>
      <c r="O57" s="3"/>
      <c r="P57" s="3"/>
      <c r="Q57" s="26" t="s">
        <v>182</v>
      </c>
      <c r="R57" s="3" t="s">
        <v>108</v>
      </c>
      <c r="S57" s="3"/>
      <c r="T57" s="3"/>
      <c r="U57" s="3"/>
      <c r="V57" s="66" t="s">
        <v>218</v>
      </c>
      <c r="W57" s="3"/>
      <c r="X57" s="3" t="s">
        <v>108</v>
      </c>
      <c r="Y57" s="3">
        <v>75</v>
      </c>
      <c r="Z57" s="22">
        <v>3</v>
      </c>
      <c r="AA57" s="22">
        <v>3</v>
      </c>
      <c r="AB57" s="3" t="s">
        <v>108</v>
      </c>
      <c r="AC57" s="67" t="s">
        <v>159</v>
      </c>
      <c r="AD57" s="68"/>
      <c r="AE57" s="69"/>
      <c r="AF57" s="69"/>
      <c r="AG57" s="69"/>
      <c r="AH57" s="69"/>
      <c r="AI57" s="69"/>
      <c r="AJ57" s="70"/>
      <c r="AK57" s="69"/>
      <c r="AL57" s="69"/>
      <c r="AM57" s="69"/>
      <c r="AN57" s="70"/>
      <c r="AO57" s="69"/>
      <c r="AP57" s="69"/>
      <c r="AQ57" s="69"/>
      <c r="AR57" s="69"/>
      <c r="AS57" s="69"/>
      <c r="AT57" s="69"/>
      <c r="AU57" s="177"/>
    </row>
    <row r="58" spans="1:126" ht="71.25">
      <c r="A58" s="66" t="s">
        <v>216</v>
      </c>
      <c r="B58" s="3" t="s">
        <v>217</v>
      </c>
      <c r="C58" s="3" t="s">
        <v>108</v>
      </c>
      <c r="D58" s="3"/>
      <c r="E58" s="3"/>
      <c r="F58" s="3"/>
      <c r="G58" s="3">
        <v>12</v>
      </c>
      <c r="H58" s="3" t="s">
        <v>109</v>
      </c>
      <c r="I58" s="3">
        <v>510</v>
      </c>
      <c r="J58" s="3" t="s">
        <v>54</v>
      </c>
      <c r="K58" s="3"/>
      <c r="L58" s="3"/>
      <c r="M58" s="26" t="s">
        <v>85</v>
      </c>
      <c r="N58" s="26"/>
      <c r="O58" s="3"/>
      <c r="P58" s="3"/>
      <c r="Q58" s="26" t="s">
        <v>182</v>
      </c>
      <c r="R58" s="3" t="s">
        <v>108</v>
      </c>
      <c r="S58" s="3"/>
      <c r="T58" s="3"/>
      <c r="U58" s="3"/>
      <c r="V58" s="66" t="s">
        <v>218</v>
      </c>
      <c r="W58" s="3"/>
      <c r="X58" s="3" t="s">
        <v>108</v>
      </c>
      <c r="Y58" s="3">
        <v>75</v>
      </c>
      <c r="Z58" s="3">
        <v>3</v>
      </c>
      <c r="AA58" s="3">
        <v>3</v>
      </c>
      <c r="AB58" s="3" t="s">
        <v>108</v>
      </c>
      <c r="AC58" s="67" t="s">
        <v>219</v>
      </c>
      <c r="AD58" s="68"/>
      <c r="AE58" s="69"/>
      <c r="AF58" s="69"/>
      <c r="AG58" s="69"/>
      <c r="AH58" s="69">
        <v>2</v>
      </c>
      <c r="AI58" s="69"/>
      <c r="AJ58" s="70"/>
      <c r="AK58" s="69"/>
      <c r="AL58" s="69"/>
      <c r="AM58" s="69"/>
      <c r="AN58" s="70"/>
      <c r="AO58" s="69"/>
      <c r="AP58" s="69">
        <v>1</v>
      </c>
      <c r="AQ58" s="69">
        <v>1</v>
      </c>
      <c r="AR58" s="69"/>
      <c r="AS58" s="69"/>
      <c r="AT58" s="69"/>
      <c r="AU58" s="177"/>
      <c r="BN58" s="14">
        <v>1</v>
      </c>
      <c r="DL58" s="14">
        <v>1</v>
      </c>
    </row>
    <row r="59" spans="1:126" ht="28.5">
      <c r="A59" s="66" t="s">
        <v>220</v>
      </c>
      <c r="B59" s="3" t="s">
        <v>221</v>
      </c>
      <c r="C59" s="3" t="s">
        <v>108</v>
      </c>
      <c r="D59" s="3"/>
      <c r="E59" s="3"/>
      <c r="F59" s="3"/>
      <c r="G59" s="3">
        <v>12</v>
      </c>
      <c r="H59" s="3" t="s">
        <v>109</v>
      </c>
      <c r="I59" s="3">
        <v>510</v>
      </c>
      <c r="J59" s="3" t="s">
        <v>55</v>
      </c>
      <c r="K59" s="3"/>
      <c r="L59" s="3"/>
      <c r="M59" s="26"/>
      <c r="N59" s="26"/>
      <c r="O59" s="3"/>
      <c r="P59" s="3"/>
      <c r="Q59" s="26" t="s">
        <v>182</v>
      </c>
      <c r="R59" s="3"/>
      <c r="S59" s="3"/>
      <c r="T59" s="3"/>
      <c r="U59" s="3"/>
      <c r="V59" s="66"/>
      <c r="W59" s="3"/>
      <c r="X59" s="3"/>
      <c r="Y59" s="3"/>
      <c r="Z59" s="3"/>
      <c r="AA59" s="3"/>
      <c r="AB59" s="3"/>
      <c r="AC59" s="67" t="s">
        <v>222</v>
      </c>
      <c r="AD59" s="68"/>
      <c r="AE59" s="69"/>
      <c r="AF59" s="69"/>
      <c r="AG59" s="69"/>
      <c r="AH59" s="69"/>
      <c r="AI59" s="69"/>
      <c r="AJ59" s="70"/>
      <c r="AK59" s="69"/>
      <c r="AL59" s="69"/>
      <c r="AM59" s="69"/>
      <c r="AN59" s="70"/>
      <c r="AO59" s="69"/>
      <c r="AP59" s="69"/>
      <c r="AQ59" s="69"/>
      <c r="AR59" s="69"/>
      <c r="AS59" s="69"/>
      <c r="AT59" s="69"/>
      <c r="AU59" s="177"/>
      <c r="BP59" s="14">
        <v>1</v>
      </c>
    </row>
    <row r="60" spans="1:126" ht="28.5">
      <c r="A60" s="66" t="s">
        <v>223</v>
      </c>
      <c r="B60" s="3" t="s">
        <v>224</v>
      </c>
      <c r="C60" s="3" t="s">
        <v>108</v>
      </c>
      <c r="D60" s="3"/>
      <c r="E60" s="3"/>
      <c r="F60" s="3"/>
      <c r="G60" s="3">
        <v>12</v>
      </c>
      <c r="H60" s="3" t="s">
        <v>109</v>
      </c>
      <c r="I60" s="3">
        <v>510</v>
      </c>
      <c r="J60" s="22" t="s">
        <v>51</v>
      </c>
      <c r="K60" s="3"/>
      <c r="L60" s="3"/>
      <c r="M60" s="26"/>
      <c r="N60" s="26"/>
      <c r="O60" s="3"/>
      <c r="P60" s="3"/>
      <c r="Q60" s="26" t="s">
        <v>182</v>
      </c>
      <c r="R60" s="3"/>
      <c r="S60" s="3"/>
      <c r="T60" s="3"/>
      <c r="U60" s="3"/>
      <c r="V60" s="66"/>
      <c r="W60" s="3"/>
      <c r="X60" s="3"/>
      <c r="Y60" s="3"/>
      <c r="Z60" s="3"/>
      <c r="AA60" s="3"/>
      <c r="AB60" s="3"/>
      <c r="AC60" s="67" t="s">
        <v>159</v>
      </c>
      <c r="AD60" s="68"/>
      <c r="AE60" s="69"/>
      <c r="AF60" s="69"/>
      <c r="AG60" s="69"/>
      <c r="AH60" s="69"/>
      <c r="AI60" s="69"/>
      <c r="AJ60" s="70"/>
      <c r="AK60" s="69"/>
      <c r="AL60" s="69"/>
      <c r="AM60" s="69"/>
      <c r="AN60" s="70"/>
      <c r="AO60" s="69"/>
      <c r="AP60" s="69"/>
      <c r="AQ60" s="69"/>
      <c r="AR60" s="69"/>
      <c r="AS60" s="69"/>
      <c r="AT60" s="69"/>
      <c r="AU60" s="177"/>
    </row>
    <row r="61" spans="1:126" ht="27.75" customHeight="1">
      <c r="A61" s="66" t="s">
        <v>223</v>
      </c>
      <c r="B61" s="3" t="s">
        <v>224</v>
      </c>
      <c r="C61" s="3" t="s">
        <v>108</v>
      </c>
      <c r="D61" s="3"/>
      <c r="E61" s="3"/>
      <c r="F61" s="3"/>
      <c r="G61" s="3">
        <v>12</v>
      </c>
      <c r="H61" s="3" t="s">
        <v>109</v>
      </c>
      <c r="I61" s="3">
        <v>510</v>
      </c>
      <c r="J61" s="3" t="s">
        <v>72</v>
      </c>
      <c r="K61" s="3"/>
      <c r="L61" s="3"/>
      <c r="M61" s="26"/>
      <c r="N61" s="26"/>
      <c r="O61" s="3"/>
      <c r="P61" s="3"/>
      <c r="Q61" s="26" t="s">
        <v>182</v>
      </c>
      <c r="R61" s="3"/>
      <c r="S61" s="3"/>
      <c r="T61" s="3"/>
      <c r="U61" s="3"/>
      <c r="V61" s="66"/>
      <c r="W61" s="3"/>
      <c r="X61" s="3"/>
      <c r="Y61" s="3"/>
      <c r="Z61" s="3"/>
      <c r="AA61" s="3"/>
      <c r="AB61" s="3"/>
      <c r="AC61" s="67" t="s">
        <v>225</v>
      </c>
      <c r="AD61" s="68"/>
      <c r="AE61" s="69"/>
      <c r="AF61" s="69"/>
      <c r="AG61" s="69"/>
      <c r="AH61" s="69">
        <v>2</v>
      </c>
      <c r="AI61" s="69"/>
      <c r="AJ61" s="70"/>
      <c r="AK61" s="69"/>
      <c r="AL61" s="69"/>
      <c r="AM61" s="69"/>
      <c r="AN61" s="70"/>
      <c r="AO61" s="69"/>
      <c r="AP61" s="69">
        <v>1</v>
      </c>
      <c r="AQ61" s="69">
        <v>1</v>
      </c>
      <c r="AR61" s="69"/>
      <c r="AS61" s="69"/>
      <c r="AT61" s="69"/>
      <c r="AU61" s="177"/>
      <c r="CR61" s="14">
        <v>1</v>
      </c>
    </row>
    <row r="62" spans="1:126" ht="28.5">
      <c r="A62" s="66" t="s">
        <v>226</v>
      </c>
      <c r="B62" s="3" t="s">
        <v>227</v>
      </c>
      <c r="C62" s="3" t="s">
        <v>108</v>
      </c>
      <c r="D62" s="3"/>
      <c r="E62" s="3"/>
      <c r="F62" s="3"/>
      <c r="G62" s="3">
        <v>12</v>
      </c>
      <c r="H62" s="3" t="s">
        <v>109</v>
      </c>
      <c r="I62" s="3">
        <v>510</v>
      </c>
      <c r="J62" s="22" t="s">
        <v>51</v>
      </c>
      <c r="K62" s="22" t="s">
        <v>228</v>
      </c>
      <c r="L62" s="3"/>
      <c r="M62" s="26"/>
      <c r="N62" s="26"/>
      <c r="O62" s="3"/>
      <c r="P62" s="3"/>
      <c r="Q62" s="26" t="s">
        <v>182</v>
      </c>
      <c r="R62" s="3"/>
      <c r="S62" s="3"/>
      <c r="T62" s="3"/>
      <c r="U62" s="3"/>
      <c r="V62" s="66"/>
      <c r="W62" s="3"/>
      <c r="X62" s="3"/>
      <c r="Y62" s="3"/>
      <c r="Z62" s="3"/>
      <c r="AA62" s="3"/>
      <c r="AB62" s="3"/>
      <c r="AC62" s="67" t="s">
        <v>159</v>
      </c>
      <c r="AD62" s="68"/>
      <c r="AE62" s="69"/>
      <c r="AF62" s="69"/>
      <c r="AG62" s="69"/>
      <c r="AH62" s="69"/>
      <c r="AI62" s="69"/>
      <c r="AJ62" s="70"/>
      <c r="AK62" s="69"/>
      <c r="AL62" s="69"/>
      <c r="AM62" s="69"/>
      <c r="AN62" s="70"/>
      <c r="AO62" s="69"/>
      <c r="AP62" s="69"/>
      <c r="AQ62" s="69"/>
      <c r="AR62" s="69"/>
      <c r="AS62" s="69"/>
      <c r="AT62" s="69"/>
      <c r="AU62" s="177"/>
    </row>
    <row r="63" spans="1:126" ht="42.75">
      <c r="A63" s="66" t="s">
        <v>226</v>
      </c>
      <c r="B63" s="3" t="s">
        <v>227</v>
      </c>
      <c r="C63" s="3" t="s">
        <v>108</v>
      </c>
      <c r="D63" s="3"/>
      <c r="E63" s="3"/>
      <c r="F63" s="3"/>
      <c r="G63" s="3">
        <v>12</v>
      </c>
      <c r="H63" s="3" t="s">
        <v>109</v>
      </c>
      <c r="I63" s="3">
        <v>510</v>
      </c>
      <c r="J63" s="3" t="s">
        <v>54</v>
      </c>
      <c r="K63" s="3" t="s">
        <v>228</v>
      </c>
      <c r="L63" s="3"/>
      <c r="M63" s="26"/>
      <c r="N63" s="26"/>
      <c r="O63" s="3"/>
      <c r="P63" s="3"/>
      <c r="Q63" s="26" t="s">
        <v>182</v>
      </c>
      <c r="R63" s="3"/>
      <c r="S63" s="3"/>
      <c r="T63" s="3"/>
      <c r="U63" s="3"/>
      <c r="V63" s="66"/>
      <c r="W63" s="3"/>
      <c r="X63" s="3"/>
      <c r="Y63" s="3"/>
      <c r="Z63" s="3"/>
      <c r="AA63" s="3"/>
      <c r="AB63" s="3"/>
      <c r="AC63" s="67" t="s">
        <v>229</v>
      </c>
      <c r="AD63" s="68"/>
      <c r="AE63" s="69"/>
      <c r="AF63" s="69"/>
      <c r="AG63" s="69"/>
      <c r="AH63" s="69">
        <v>2</v>
      </c>
      <c r="AI63" s="69"/>
      <c r="AJ63" s="70"/>
      <c r="AK63" s="69"/>
      <c r="AL63" s="69"/>
      <c r="AM63" s="69"/>
      <c r="AN63" s="70"/>
      <c r="AO63" s="69"/>
      <c r="AP63" s="69">
        <v>1</v>
      </c>
      <c r="AQ63" s="69">
        <v>1</v>
      </c>
      <c r="AR63" s="69"/>
      <c r="AS63" s="69"/>
      <c r="AT63" s="69"/>
      <c r="AU63" s="177"/>
      <c r="BN63" s="14">
        <v>1</v>
      </c>
    </row>
    <row r="64" spans="1:126" ht="27.75" customHeight="1">
      <c r="A64" s="66" t="s">
        <v>230</v>
      </c>
      <c r="B64" s="3" t="s">
        <v>231</v>
      </c>
      <c r="C64" s="3" t="s">
        <v>108</v>
      </c>
      <c r="D64" s="3"/>
      <c r="E64" s="3"/>
      <c r="F64" s="3"/>
      <c r="G64" s="3">
        <v>12</v>
      </c>
      <c r="H64" s="3" t="s">
        <v>109</v>
      </c>
      <c r="I64" s="3">
        <v>510</v>
      </c>
      <c r="J64" s="22" t="s">
        <v>72</v>
      </c>
      <c r="K64" s="22" t="s">
        <v>232</v>
      </c>
      <c r="L64" s="3"/>
      <c r="M64" s="26"/>
      <c r="N64" s="26"/>
      <c r="O64" s="3"/>
      <c r="P64" s="3"/>
      <c r="Q64" s="26" t="s">
        <v>182</v>
      </c>
      <c r="R64" s="3"/>
      <c r="S64" s="3"/>
      <c r="T64" s="3"/>
      <c r="U64" s="3"/>
      <c r="V64" s="66"/>
      <c r="W64" s="3"/>
      <c r="X64" s="3"/>
      <c r="Y64" s="3"/>
      <c r="Z64" s="3"/>
      <c r="AA64" s="3"/>
      <c r="AB64" s="3"/>
      <c r="AC64" s="67" t="s">
        <v>233</v>
      </c>
      <c r="AD64" s="68"/>
      <c r="AE64" s="69"/>
      <c r="AF64" s="69"/>
      <c r="AG64" s="69"/>
      <c r="AH64" s="69"/>
      <c r="AI64" s="69"/>
      <c r="AJ64" s="70"/>
      <c r="AK64" s="69"/>
      <c r="AL64" s="69"/>
      <c r="AM64" s="69"/>
      <c r="AN64" s="70"/>
      <c r="AO64" s="69"/>
      <c r="AP64" s="69"/>
      <c r="AQ64" s="69"/>
      <c r="AR64" s="69"/>
      <c r="AS64" s="69"/>
      <c r="AT64" s="69"/>
      <c r="AU64" s="177"/>
    </row>
    <row r="65" spans="1:132" ht="57">
      <c r="A65" s="66" t="s">
        <v>230</v>
      </c>
      <c r="B65" s="3" t="s">
        <v>231</v>
      </c>
      <c r="C65" s="3" t="s">
        <v>108</v>
      </c>
      <c r="D65" s="3"/>
      <c r="E65" s="3"/>
      <c r="F65" s="3"/>
      <c r="G65" s="3">
        <v>12</v>
      </c>
      <c r="H65" s="3" t="s">
        <v>109</v>
      </c>
      <c r="I65" s="3">
        <v>510</v>
      </c>
      <c r="J65" s="3" t="s">
        <v>54</v>
      </c>
      <c r="K65" s="3" t="s">
        <v>234</v>
      </c>
      <c r="L65" s="3"/>
      <c r="M65" s="26"/>
      <c r="N65" s="26"/>
      <c r="O65" s="3"/>
      <c r="P65" s="3"/>
      <c r="Q65" s="26" t="s">
        <v>210</v>
      </c>
      <c r="R65" s="3"/>
      <c r="S65" s="3"/>
      <c r="T65" s="3"/>
      <c r="U65" s="3"/>
      <c r="V65" s="66"/>
      <c r="W65" s="3"/>
      <c r="X65" s="3"/>
      <c r="Y65" s="3"/>
      <c r="Z65" s="3"/>
      <c r="AA65" s="3"/>
      <c r="AB65" s="3"/>
      <c r="AC65" s="67" t="s">
        <v>235</v>
      </c>
      <c r="AD65" s="68"/>
      <c r="AE65" s="69"/>
      <c r="AF65" s="69"/>
      <c r="AG65" s="69"/>
      <c r="AH65" s="69">
        <v>2</v>
      </c>
      <c r="AI65" s="69"/>
      <c r="AJ65" s="70"/>
      <c r="AK65" s="69"/>
      <c r="AL65" s="69"/>
      <c r="AM65" s="69"/>
      <c r="AN65" s="70"/>
      <c r="AO65" s="69"/>
      <c r="AP65" s="69">
        <v>1</v>
      </c>
      <c r="AQ65" s="69">
        <v>1</v>
      </c>
      <c r="AR65" s="69"/>
      <c r="AS65" s="69"/>
      <c r="AT65" s="69"/>
      <c r="AU65" s="177"/>
      <c r="BN65" s="14">
        <v>1</v>
      </c>
    </row>
    <row r="66" spans="1:132" ht="27.75" customHeight="1">
      <c r="A66" s="66" t="s">
        <v>236</v>
      </c>
      <c r="B66" s="3" t="s">
        <v>237</v>
      </c>
      <c r="C66" s="3" t="s">
        <v>108</v>
      </c>
      <c r="D66" s="3"/>
      <c r="E66" s="3"/>
      <c r="F66" s="3"/>
      <c r="G66" s="3">
        <v>12</v>
      </c>
      <c r="H66" s="3" t="s">
        <v>109</v>
      </c>
      <c r="I66" s="3">
        <v>510</v>
      </c>
      <c r="J66" s="22" t="s">
        <v>51</v>
      </c>
      <c r="K66" s="3"/>
      <c r="L66" s="3"/>
      <c r="M66" s="26"/>
      <c r="N66" s="26"/>
      <c r="O66" s="3"/>
      <c r="P66" s="3"/>
      <c r="Q66" s="26" t="s">
        <v>182</v>
      </c>
      <c r="R66" s="3"/>
      <c r="S66" s="3"/>
      <c r="T66" s="3"/>
      <c r="U66" s="3"/>
      <c r="V66" s="66"/>
      <c r="W66" s="3"/>
      <c r="X66" s="3"/>
      <c r="Y66" s="3"/>
      <c r="Z66" s="3"/>
      <c r="AA66" s="3"/>
      <c r="AB66" s="3"/>
      <c r="AC66" s="67" t="s">
        <v>238</v>
      </c>
      <c r="AD66" s="68"/>
      <c r="AE66" s="69"/>
      <c r="AF66" s="69"/>
      <c r="AG66" s="69"/>
      <c r="AH66" s="69"/>
      <c r="AI66" s="69"/>
      <c r="AJ66" s="70"/>
      <c r="AK66" s="69"/>
      <c r="AL66" s="69"/>
      <c r="AM66" s="69"/>
      <c r="AN66" s="70"/>
      <c r="AO66" s="69"/>
      <c r="AP66" s="69"/>
      <c r="AQ66" s="69"/>
      <c r="AR66" s="69"/>
      <c r="AS66" s="69"/>
      <c r="AT66" s="69"/>
      <c r="AU66" s="177"/>
    </row>
    <row r="67" spans="1:132" ht="27.75" customHeight="1">
      <c r="A67" s="66" t="s">
        <v>236</v>
      </c>
      <c r="B67" s="3" t="s">
        <v>237</v>
      </c>
      <c r="C67" s="3" t="s">
        <v>108</v>
      </c>
      <c r="D67" s="3"/>
      <c r="E67" s="3"/>
      <c r="F67" s="3"/>
      <c r="G67" s="3">
        <v>12</v>
      </c>
      <c r="H67" s="3" t="s">
        <v>109</v>
      </c>
      <c r="I67" s="3">
        <v>510</v>
      </c>
      <c r="J67" s="3" t="s">
        <v>72</v>
      </c>
      <c r="K67" s="3"/>
      <c r="L67" s="3"/>
      <c r="M67" s="26"/>
      <c r="N67" s="26"/>
      <c r="O67" s="3"/>
      <c r="P67" s="3"/>
      <c r="Q67" s="26" t="s">
        <v>182</v>
      </c>
      <c r="R67" s="3"/>
      <c r="S67" s="3"/>
      <c r="T67" s="3"/>
      <c r="U67" s="3"/>
      <c r="V67" s="66"/>
      <c r="W67" s="3"/>
      <c r="X67" s="3"/>
      <c r="Y67" s="3"/>
      <c r="Z67" s="3"/>
      <c r="AA67" s="3"/>
      <c r="AB67" s="3"/>
      <c r="AC67" s="67" t="s">
        <v>225</v>
      </c>
      <c r="AD67" s="68"/>
      <c r="AE67" s="69"/>
      <c r="AF67" s="69"/>
      <c r="AG67" s="69"/>
      <c r="AH67" s="69">
        <v>2</v>
      </c>
      <c r="AI67" s="69"/>
      <c r="AJ67" s="70"/>
      <c r="AK67" s="69"/>
      <c r="AL67" s="69"/>
      <c r="AM67" s="69"/>
      <c r="AN67" s="70"/>
      <c r="AO67" s="69"/>
      <c r="AP67" s="69">
        <v>1</v>
      </c>
      <c r="AQ67" s="69">
        <v>1</v>
      </c>
      <c r="AR67" s="69"/>
      <c r="AS67" s="69"/>
      <c r="AT67" s="69"/>
      <c r="AU67" s="177"/>
      <c r="CR67" s="14">
        <v>1</v>
      </c>
    </row>
    <row r="68" spans="1:132" ht="27" customHeight="1">
      <c r="A68" s="66" t="s">
        <v>239</v>
      </c>
      <c r="B68" s="3" t="s">
        <v>240</v>
      </c>
      <c r="C68" s="3" t="s">
        <v>108</v>
      </c>
      <c r="D68" s="3"/>
      <c r="E68" s="3"/>
      <c r="F68" s="3"/>
      <c r="G68" s="3">
        <v>12</v>
      </c>
      <c r="H68" s="3" t="s">
        <v>109</v>
      </c>
      <c r="I68" s="3">
        <v>1050</v>
      </c>
      <c r="J68" s="3" t="s">
        <v>70</v>
      </c>
      <c r="K68" s="3"/>
      <c r="L68" s="3"/>
      <c r="M68" s="26"/>
      <c r="N68" s="26"/>
      <c r="O68" s="3" t="s">
        <v>98</v>
      </c>
      <c r="P68" s="3"/>
      <c r="Q68" s="26" t="s">
        <v>241</v>
      </c>
      <c r="R68" s="3" t="s">
        <v>108</v>
      </c>
      <c r="S68" s="3"/>
      <c r="T68" s="3"/>
      <c r="U68" s="3"/>
      <c r="V68" s="66" t="s">
        <v>242</v>
      </c>
      <c r="W68" s="3"/>
      <c r="X68" s="3" t="s">
        <v>108</v>
      </c>
      <c r="Y68" s="3">
        <v>75</v>
      </c>
      <c r="Z68" s="3">
        <v>3</v>
      </c>
      <c r="AA68" s="3">
        <v>3</v>
      </c>
      <c r="AB68" s="3" t="s">
        <v>108</v>
      </c>
      <c r="AC68" s="67" t="s">
        <v>243</v>
      </c>
      <c r="AD68" s="68"/>
      <c r="AE68" s="69"/>
      <c r="AF68" s="69"/>
      <c r="AG68" s="69"/>
      <c r="AH68" s="69"/>
      <c r="AI68" s="69"/>
      <c r="AJ68" s="70"/>
      <c r="AK68" s="69"/>
      <c r="AL68" s="69"/>
      <c r="AM68" s="69"/>
      <c r="AN68" s="70"/>
      <c r="AO68" s="69"/>
      <c r="AP68" s="69"/>
      <c r="AQ68" s="69"/>
      <c r="AR68" s="69"/>
      <c r="AS68" s="69"/>
      <c r="AT68" s="69"/>
      <c r="AU68" s="177"/>
      <c r="CO68" s="14">
        <v>1</v>
      </c>
      <c r="EB68" s="14">
        <v>1</v>
      </c>
    </row>
    <row r="69" spans="1:132" ht="27.75" customHeight="1">
      <c r="A69" s="66" t="s">
        <v>244</v>
      </c>
      <c r="B69" s="3" t="s">
        <v>245</v>
      </c>
      <c r="C69" s="3" t="s">
        <v>108</v>
      </c>
      <c r="D69" s="3"/>
      <c r="E69" s="3"/>
      <c r="F69" s="3"/>
      <c r="G69" s="3">
        <v>12</v>
      </c>
      <c r="H69" s="3" t="s">
        <v>109</v>
      </c>
      <c r="I69" s="3">
        <v>510</v>
      </c>
      <c r="J69" s="22" t="s">
        <v>45</v>
      </c>
      <c r="K69" s="3"/>
      <c r="L69" s="3"/>
      <c r="M69" s="26"/>
      <c r="N69" s="26"/>
      <c r="O69" s="3"/>
      <c r="P69" s="3"/>
      <c r="Q69" s="26" t="s">
        <v>182</v>
      </c>
      <c r="R69" s="3"/>
      <c r="S69" s="3"/>
      <c r="T69" s="3"/>
      <c r="U69" s="3"/>
      <c r="V69" s="66"/>
      <c r="W69" s="3"/>
      <c r="X69" s="3"/>
      <c r="Y69" s="3"/>
      <c r="Z69" s="3"/>
      <c r="AA69" s="3"/>
      <c r="AB69" s="3"/>
      <c r="AC69" s="67" t="s">
        <v>238</v>
      </c>
      <c r="AD69" s="68"/>
      <c r="AE69" s="69"/>
      <c r="AF69" s="69"/>
      <c r="AG69" s="69"/>
      <c r="AH69" s="69"/>
      <c r="AI69" s="69"/>
      <c r="AJ69" s="70"/>
      <c r="AK69" s="69"/>
      <c r="AL69" s="69"/>
      <c r="AM69" s="69"/>
      <c r="AN69" s="70"/>
      <c r="AO69" s="69"/>
      <c r="AP69" s="69"/>
      <c r="AQ69" s="69"/>
      <c r="AR69" s="69"/>
      <c r="AS69" s="69"/>
      <c r="AT69" s="69"/>
      <c r="AU69" s="177"/>
    </row>
    <row r="70" spans="1:132" ht="27.75" customHeight="1">
      <c r="A70" s="66" t="s">
        <v>244</v>
      </c>
      <c r="B70" s="3" t="s">
        <v>245</v>
      </c>
      <c r="C70" s="3" t="s">
        <v>108</v>
      </c>
      <c r="D70" s="3"/>
      <c r="E70" s="3"/>
      <c r="F70" s="3"/>
      <c r="G70" s="3">
        <v>12</v>
      </c>
      <c r="H70" s="3" t="s">
        <v>109</v>
      </c>
      <c r="I70" s="3">
        <v>510</v>
      </c>
      <c r="J70" s="3" t="s">
        <v>63</v>
      </c>
      <c r="K70" s="3" t="s">
        <v>63</v>
      </c>
      <c r="L70" s="3"/>
      <c r="M70" s="26"/>
      <c r="N70" s="26"/>
      <c r="O70" s="3" t="s">
        <v>92</v>
      </c>
      <c r="P70" s="3"/>
      <c r="Q70" s="26" t="s">
        <v>182</v>
      </c>
      <c r="R70" s="3"/>
      <c r="S70" s="3"/>
      <c r="T70" s="3"/>
      <c r="U70" s="3"/>
      <c r="V70" s="66"/>
      <c r="W70" s="3"/>
      <c r="X70" s="3"/>
      <c r="Y70" s="3"/>
      <c r="Z70" s="3"/>
      <c r="AA70" s="3"/>
      <c r="AB70" s="3"/>
      <c r="AC70" s="67" t="s">
        <v>138</v>
      </c>
      <c r="AD70" s="68"/>
      <c r="AE70" s="69"/>
      <c r="AF70" s="69">
        <v>2</v>
      </c>
      <c r="AG70" s="69">
        <v>2</v>
      </c>
      <c r="AH70" s="69"/>
      <c r="AI70" s="69"/>
      <c r="AJ70" s="70"/>
      <c r="AK70" s="69"/>
      <c r="AL70" s="69"/>
      <c r="AM70" s="69"/>
      <c r="AN70" s="70"/>
      <c r="AO70" s="69">
        <v>1</v>
      </c>
      <c r="AP70" s="69">
        <v>2</v>
      </c>
      <c r="AQ70" s="69">
        <v>4</v>
      </c>
      <c r="AR70" s="69"/>
      <c r="AS70" s="69"/>
      <c r="AT70" s="69"/>
      <c r="AU70" s="177"/>
      <c r="CC70" s="14">
        <v>2</v>
      </c>
      <c r="DV70" s="14">
        <v>1</v>
      </c>
    </row>
    <row r="71" spans="1:132" ht="27.75" customHeight="1">
      <c r="A71" s="66" t="s">
        <v>246</v>
      </c>
      <c r="B71" s="3" t="s">
        <v>247</v>
      </c>
      <c r="C71" s="3" t="s">
        <v>108</v>
      </c>
      <c r="D71" s="3"/>
      <c r="E71" s="3"/>
      <c r="F71" s="3"/>
      <c r="G71" s="3">
        <v>12</v>
      </c>
      <c r="H71" s="3" t="s">
        <v>109</v>
      </c>
      <c r="I71" s="3">
        <v>510</v>
      </c>
      <c r="J71" s="22" t="s">
        <v>45</v>
      </c>
      <c r="K71" s="3"/>
      <c r="L71" s="3"/>
      <c r="M71" s="26"/>
      <c r="N71" s="26"/>
      <c r="O71" s="3"/>
      <c r="P71" s="3"/>
      <c r="Q71" s="26" t="s">
        <v>182</v>
      </c>
      <c r="R71" s="3"/>
      <c r="S71" s="3"/>
      <c r="T71" s="3"/>
      <c r="U71" s="3"/>
      <c r="V71" s="66"/>
      <c r="W71" s="3"/>
      <c r="X71" s="3"/>
      <c r="Y71" s="3"/>
      <c r="Z71" s="3"/>
      <c r="AA71" s="3"/>
      <c r="AB71" s="3"/>
      <c r="AC71" s="67" t="s">
        <v>238</v>
      </c>
      <c r="AD71" s="68"/>
      <c r="AE71" s="69"/>
      <c r="AF71" s="69"/>
      <c r="AG71" s="69"/>
      <c r="AH71" s="69"/>
      <c r="AI71" s="69"/>
      <c r="AJ71" s="70"/>
      <c r="AK71" s="69"/>
      <c r="AL71" s="69"/>
      <c r="AM71" s="69"/>
      <c r="AN71" s="70"/>
      <c r="AO71" s="69"/>
      <c r="AP71" s="69"/>
      <c r="AQ71" s="69"/>
      <c r="AR71" s="69"/>
      <c r="AS71" s="69"/>
      <c r="AT71" s="69"/>
      <c r="AU71" s="177"/>
    </row>
    <row r="72" spans="1:132" ht="28.5">
      <c r="A72" s="66" t="s">
        <v>246</v>
      </c>
      <c r="B72" s="3" t="s">
        <v>247</v>
      </c>
      <c r="C72" s="3" t="s">
        <v>108</v>
      </c>
      <c r="D72" s="3"/>
      <c r="E72" s="3"/>
      <c r="F72" s="3"/>
      <c r="G72" s="3">
        <v>12</v>
      </c>
      <c r="H72" s="3" t="s">
        <v>109</v>
      </c>
      <c r="I72" s="3">
        <v>510</v>
      </c>
      <c r="J72" s="3" t="s">
        <v>48</v>
      </c>
      <c r="K72" s="3"/>
      <c r="L72" s="3"/>
      <c r="M72" s="26"/>
      <c r="N72" s="26"/>
      <c r="O72" s="3"/>
      <c r="P72" s="3"/>
      <c r="Q72" s="26" t="s">
        <v>182</v>
      </c>
      <c r="R72" s="3"/>
      <c r="S72" s="3"/>
      <c r="T72" s="3"/>
      <c r="U72" s="3"/>
      <c r="V72" s="66"/>
      <c r="W72" s="3"/>
      <c r="X72" s="3"/>
      <c r="Y72" s="3"/>
      <c r="Z72" s="3"/>
      <c r="AA72" s="3"/>
      <c r="AB72" s="3"/>
      <c r="AC72" s="67" t="s">
        <v>138</v>
      </c>
      <c r="AD72" s="68"/>
      <c r="AE72" s="69"/>
      <c r="AF72" s="69">
        <v>2</v>
      </c>
      <c r="AG72" s="69"/>
      <c r="AH72" s="69"/>
      <c r="AI72" s="69"/>
      <c r="AJ72" s="70"/>
      <c r="AK72" s="69"/>
      <c r="AL72" s="69"/>
      <c r="AM72" s="69"/>
      <c r="AN72" s="70"/>
      <c r="AO72" s="69"/>
      <c r="AP72" s="69">
        <v>2</v>
      </c>
      <c r="AQ72" s="69">
        <v>2</v>
      </c>
      <c r="AR72" s="69"/>
      <c r="AS72" s="69"/>
      <c r="AT72" s="69"/>
      <c r="AU72" s="177"/>
      <c r="BD72" s="14">
        <v>1</v>
      </c>
    </row>
    <row r="73" spans="1:132" ht="27.75" customHeight="1">
      <c r="A73" s="66" t="s">
        <v>248</v>
      </c>
      <c r="B73" s="3" t="s">
        <v>249</v>
      </c>
      <c r="C73" s="3" t="s">
        <v>108</v>
      </c>
      <c r="D73" s="3"/>
      <c r="E73" s="3"/>
      <c r="F73" s="3"/>
      <c r="G73" s="3">
        <v>12</v>
      </c>
      <c r="H73" s="3" t="s">
        <v>109</v>
      </c>
      <c r="I73" s="3">
        <v>510</v>
      </c>
      <c r="J73" s="22" t="s">
        <v>45</v>
      </c>
      <c r="K73" s="3"/>
      <c r="L73" s="3"/>
      <c r="M73" s="26"/>
      <c r="N73" s="26"/>
      <c r="O73" s="3"/>
      <c r="P73" s="3"/>
      <c r="Q73" s="26" t="s">
        <v>182</v>
      </c>
      <c r="R73" s="3" t="s">
        <v>108</v>
      </c>
      <c r="S73" s="3"/>
      <c r="T73" s="3"/>
      <c r="U73" s="3"/>
      <c r="V73" s="66" t="s">
        <v>250</v>
      </c>
      <c r="W73" s="3"/>
      <c r="X73" s="3" t="s">
        <v>108</v>
      </c>
      <c r="Y73" s="3">
        <v>15</v>
      </c>
      <c r="Z73" s="22">
        <v>3</v>
      </c>
      <c r="AA73" s="22">
        <v>3</v>
      </c>
      <c r="AB73" s="3" t="s">
        <v>108</v>
      </c>
      <c r="AC73" s="67" t="s">
        <v>238</v>
      </c>
      <c r="AD73" s="68"/>
      <c r="AE73" s="69"/>
      <c r="AF73" s="69"/>
      <c r="AG73" s="69"/>
      <c r="AH73" s="69"/>
      <c r="AI73" s="69"/>
      <c r="AJ73" s="70"/>
      <c r="AK73" s="69"/>
      <c r="AL73" s="69"/>
      <c r="AM73" s="69"/>
      <c r="AN73" s="70"/>
      <c r="AO73" s="69"/>
      <c r="AP73" s="69"/>
      <c r="AQ73" s="69"/>
      <c r="AR73" s="69"/>
      <c r="AS73" s="69"/>
      <c r="AT73" s="69"/>
      <c r="AU73" s="177"/>
    </row>
    <row r="74" spans="1:132" ht="42.75">
      <c r="A74" s="66" t="s">
        <v>248</v>
      </c>
      <c r="B74" s="3" t="s">
        <v>249</v>
      </c>
      <c r="C74" s="3" t="s">
        <v>108</v>
      </c>
      <c r="D74" s="3"/>
      <c r="E74" s="3"/>
      <c r="F74" s="3"/>
      <c r="G74" s="3">
        <v>12</v>
      </c>
      <c r="H74" s="3" t="s">
        <v>109</v>
      </c>
      <c r="I74" s="3">
        <v>510</v>
      </c>
      <c r="J74" s="3" t="s">
        <v>48</v>
      </c>
      <c r="K74" s="3"/>
      <c r="L74" s="3"/>
      <c r="M74" s="26" t="s">
        <v>84</v>
      </c>
      <c r="N74" s="26"/>
      <c r="O74" s="3"/>
      <c r="P74" s="3"/>
      <c r="Q74" s="26" t="s">
        <v>182</v>
      </c>
      <c r="R74" s="3" t="s">
        <v>108</v>
      </c>
      <c r="S74" s="3"/>
      <c r="T74" s="3"/>
      <c r="U74" s="3"/>
      <c r="V74" s="66" t="s">
        <v>250</v>
      </c>
      <c r="W74" s="3"/>
      <c r="X74" s="3" t="s">
        <v>108</v>
      </c>
      <c r="Y74" s="3">
        <v>15</v>
      </c>
      <c r="Z74" s="3">
        <v>3</v>
      </c>
      <c r="AA74" s="3">
        <v>3</v>
      </c>
      <c r="AB74" s="3" t="s">
        <v>108</v>
      </c>
      <c r="AC74" s="67" t="s">
        <v>251</v>
      </c>
      <c r="AD74" s="68"/>
      <c r="AE74" s="69"/>
      <c r="AF74" s="69">
        <v>2</v>
      </c>
      <c r="AG74" s="69">
        <v>1</v>
      </c>
      <c r="AH74" s="69"/>
      <c r="AI74" s="69"/>
      <c r="AJ74" s="70"/>
      <c r="AK74" s="69"/>
      <c r="AL74" s="69"/>
      <c r="AM74" s="69"/>
      <c r="AN74" s="70"/>
      <c r="AO74" s="69"/>
      <c r="AP74" s="69">
        <v>3</v>
      </c>
      <c r="AQ74" s="69">
        <v>3</v>
      </c>
      <c r="AR74" s="69"/>
      <c r="AS74" s="69"/>
      <c r="AT74" s="69"/>
      <c r="AU74" s="177"/>
      <c r="BD74" s="14">
        <v>1</v>
      </c>
      <c r="DK74" s="14">
        <v>1</v>
      </c>
    </row>
    <row r="75" spans="1:132" ht="27.75" customHeight="1">
      <c r="A75" s="66" t="s">
        <v>252</v>
      </c>
      <c r="B75" s="3" t="s">
        <v>253</v>
      </c>
      <c r="C75" s="3" t="s">
        <v>108</v>
      </c>
      <c r="D75" s="3"/>
      <c r="E75" s="3"/>
      <c r="F75" s="3"/>
      <c r="G75" s="3">
        <v>12</v>
      </c>
      <c r="H75" s="3" t="s">
        <v>109</v>
      </c>
      <c r="I75" s="3">
        <v>510</v>
      </c>
      <c r="J75" s="22" t="s">
        <v>45</v>
      </c>
      <c r="K75" s="3"/>
      <c r="L75" s="3"/>
      <c r="M75" s="26"/>
      <c r="N75" s="26"/>
      <c r="O75" s="3"/>
      <c r="P75" s="3"/>
      <c r="Q75" s="26" t="s">
        <v>182</v>
      </c>
      <c r="R75" s="3"/>
      <c r="S75" s="3"/>
      <c r="T75" s="3"/>
      <c r="U75" s="3"/>
      <c r="V75" s="66"/>
      <c r="W75" s="3"/>
      <c r="X75" s="3"/>
      <c r="Y75" s="3"/>
      <c r="Z75" s="3"/>
      <c r="AA75" s="3"/>
      <c r="AB75" s="3"/>
      <c r="AC75" s="67" t="s">
        <v>238</v>
      </c>
      <c r="AD75" s="68"/>
      <c r="AE75" s="69"/>
      <c r="AF75" s="69"/>
      <c r="AG75" s="69"/>
      <c r="AH75" s="69"/>
      <c r="AI75" s="69"/>
      <c r="AJ75" s="70"/>
      <c r="AK75" s="69"/>
      <c r="AL75" s="69"/>
      <c r="AM75" s="69"/>
      <c r="AN75" s="70"/>
      <c r="AO75" s="69"/>
      <c r="AP75" s="69"/>
      <c r="AQ75" s="69"/>
      <c r="AR75" s="69"/>
      <c r="AS75" s="69"/>
      <c r="AT75" s="69"/>
      <c r="AU75" s="177"/>
    </row>
    <row r="76" spans="1:132" ht="27.75" customHeight="1">
      <c r="A76" s="66" t="s">
        <v>252</v>
      </c>
      <c r="B76" s="3" t="s">
        <v>253</v>
      </c>
      <c r="C76" s="3" t="s">
        <v>108</v>
      </c>
      <c r="D76" s="3"/>
      <c r="E76" s="3"/>
      <c r="F76" s="3"/>
      <c r="G76" s="3">
        <v>12</v>
      </c>
      <c r="H76" s="3" t="s">
        <v>109</v>
      </c>
      <c r="I76" s="3">
        <v>510</v>
      </c>
      <c r="J76" s="3" t="s">
        <v>66</v>
      </c>
      <c r="K76" s="3"/>
      <c r="L76" s="3"/>
      <c r="M76" s="26"/>
      <c r="N76" s="26"/>
      <c r="O76" s="3"/>
      <c r="P76" s="3"/>
      <c r="Q76" s="26" t="s">
        <v>182</v>
      </c>
      <c r="R76" s="3"/>
      <c r="S76" s="3"/>
      <c r="T76" s="3"/>
      <c r="U76" s="3"/>
      <c r="V76" s="186"/>
      <c r="W76" s="20"/>
      <c r="X76" s="20"/>
      <c r="Y76" s="20"/>
      <c r="Z76" s="20"/>
      <c r="AA76" s="20"/>
      <c r="AB76" s="20"/>
      <c r="AC76" s="67" t="s">
        <v>138</v>
      </c>
      <c r="AD76" s="68"/>
      <c r="AE76" s="69"/>
      <c r="AF76" s="69">
        <v>2</v>
      </c>
      <c r="AG76" s="69"/>
      <c r="AH76" s="69"/>
      <c r="AI76" s="69"/>
      <c r="AJ76" s="70"/>
      <c r="AK76" s="69"/>
      <c r="AL76" s="69"/>
      <c r="AM76" s="69"/>
      <c r="AN76" s="70"/>
      <c r="AO76" s="69"/>
      <c r="AP76" s="69">
        <v>2</v>
      </c>
      <c r="AQ76" s="69">
        <v>2</v>
      </c>
      <c r="AR76" s="69"/>
      <c r="AS76" s="69"/>
      <c r="AT76" s="69"/>
      <c r="AU76" s="177"/>
      <c r="CH76" s="14">
        <v>1</v>
      </c>
    </row>
    <row r="77" spans="1:132" ht="27.75" customHeight="1">
      <c r="A77" s="66" t="s">
        <v>254</v>
      </c>
      <c r="B77" s="3"/>
      <c r="C77" s="3"/>
      <c r="D77" s="3" t="s">
        <v>108</v>
      </c>
      <c r="E77" s="3"/>
      <c r="F77" s="3"/>
      <c r="G77" s="3">
        <v>12</v>
      </c>
      <c r="H77" s="3" t="s">
        <v>109</v>
      </c>
      <c r="I77" s="3">
        <v>750</v>
      </c>
      <c r="J77" s="3" t="s">
        <v>47</v>
      </c>
      <c r="K77" s="3"/>
      <c r="L77" s="3"/>
      <c r="M77" s="26"/>
      <c r="N77" s="26"/>
      <c r="O77" s="3"/>
      <c r="P77" s="3"/>
      <c r="Q77" s="26"/>
      <c r="R77" s="3"/>
      <c r="S77" s="3"/>
      <c r="T77" s="3"/>
      <c r="U77" s="3"/>
      <c r="V77" s="186"/>
      <c r="W77" s="20"/>
      <c r="X77" s="20"/>
      <c r="Y77" s="20"/>
      <c r="Z77" s="20"/>
      <c r="AA77" s="20"/>
      <c r="AB77" s="20"/>
      <c r="AC77" s="67" t="s">
        <v>255</v>
      </c>
      <c r="AD77" s="68"/>
      <c r="AE77" s="69"/>
      <c r="AF77" s="69">
        <v>2</v>
      </c>
      <c r="AG77" s="69"/>
      <c r="AH77" s="69"/>
      <c r="AI77" s="69"/>
      <c r="AJ77" s="70"/>
      <c r="AK77" s="69"/>
      <c r="AL77" s="69"/>
      <c r="AM77" s="69"/>
      <c r="AN77" s="70"/>
      <c r="AO77" s="69"/>
      <c r="AP77" s="69">
        <v>2</v>
      </c>
      <c r="AQ77" s="69">
        <v>2</v>
      </c>
      <c r="AR77" s="69"/>
      <c r="AS77" s="69"/>
      <c r="AT77" s="69"/>
      <c r="AU77" s="177"/>
      <c r="BB77" s="14">
        <v>1</v>
      </c>
    </row>
    <row r="78" spans="1:132" ht="27.75" customHeight="1">
      <c r="A78" s="66" t="s">
        <v>256</v>
      </c>
      <c r="B78" s="3" t="s">
        <v>257</v>
      </c>
      <c r="C78" s="3" t="s">
        <v>108</v>
      </c>
      <c r="D78" s="3"/>
      <c r="E78" s="3"/>
      <c r="F78" s="3"/>
      <c r="G78" s="3">
        <v>12</v>
      </c>
      <c r="H78" s="3" t="s">
        <v>109</v>
      </c>
      <c r="I78" s="3">
        <v>510</v>
      </c>
      <c r="J78" s="22" t="s">
        <v>45</v>
      </c>
      <c r="K78" s="3"/>
      <c r="L78" s="3"/>
      <c r="M78" s="184" t="s">
        <v>86</v>
      </c>
      <c r="N78" s="26"/>
      <c r="O78" s="3"/>
      <c r="P78" s="3"/>
      <c r="Q78" s="26" t="s">
        <v>182</v>
      </c>
      <c r="R78" s="3" t="s">
        <v>108</v>
      </c>
      <c r="S78" s="3"/>
      <c r="T78" s="3"/>
      <c r="U78" s="3"/>
      <c r="V78" s="66" t="s">
        <v>258</v>
      </c>
      <c r="W78" s="3" t="s">
        <v>108</v>
      </c>
      <c r="X78" s="3"/>
      <c r="Y78" s="3">
        <v>37.5</v>
      </c>
      <c r="Z78" s="3">
        <v>2</v>
      </c>
      <c r="AA78" s="3">
        <v>2</v>
      </c>
      <c r="AB78" s="3" t="s">
        <v>108</v>
      </c>
      <c r="AC78" s="67" t="s">
        <v>259</v>
      </c>
      <c r="AD78" s="68"/>
      <c r="AE78" s="69"/>
      <c r="AF78" s="69"/>
      <c r="AG78" s="69"/>
      <c r="AH78" s="69"/>
      <c r="AI78" s="69"/>
      <c r="AJ78" s="70"/>
      <c r="AK78" s="69"/>
      <c r="AL78" s="69"/>
      <c r="AM78" s="69"/>
      <c r="AN78" s="70"/>
      <c r="AO78" s="69"/>
      <c r="AP78" s="69"/>
      <c r="AQ78" s="69"/>
      <c r="AR78" s="69"/>
      <c r="AS78" s="69"/>
      <c r="AT78" s="69"/>
      <c r="AU78" s="177"/>
    </row>
    <row r="79" spans="1:132" ht="28.5">
      <c r="A79" s="66" t="s">
        <v>256</v>
      </c>
      <c r="B79" s="3" t="s">
        <v>257</v>
      </c>
      <c r="C79" s="3" t="s">
        <v>108</v>
      </c>
      <c r="D79" s="3"/>
      <c r="E79" s="3"/>
      <c r="F79" s="3"/>
      <c r="G79" s="3">
        <v>12</v>
      </c>
      <c r="H79" s="3" t="s">
        <v>109</v>
      </c>
      <c r="I79" s="3">
        <v>510</v>
      </c>
      <c r="J79" s="3" t="s">
        <v>48</v>
      </c>
      <c r="K79" s="3"/>
      <c r="L79" s="3"/>
      <c r="M79" s="26" t="s">
        <v>86</v>
      </c>
      <c r="N79" s="26"/>
      <c r="O79" s="3"/>
      <c r="P79" s="3"/>
      <c r="Q79" s="26" t="s">
        <v>182</v>
      </c>
      <c r="R79" s="3" t="s">
        <v>108</v>
      </c>
      <c r="S79" s="3"/>
      <c r="T79" s="3"/>
      <c r="U79" s="3"/>
      <c r="V79" s="66" t="s">
        <v>258</v>
      </c>
      <c r="W79" s="3" t="s">
        <v>108</v>
      </c>
      <c r="X79" s="3"/>
      <c r="Y79" s="3">
        <v>37.5</v>
      </c>
      <c r="Z79" s="3">
        <v>2</v>
      </c>
      <c r="AA79" s="3">
        <v>2</v>
      </c>
      <c r="AB79" s="3" t="s">
        <v>108</v>
      </c>
      <c r="AC79" s="67" t="s">
        <v>260</v>
      </c>
      <c r="AD79" s="68"/>
      <c r="AE79" s="69"/>
      <c r="AF79" s="69">
        <v>2</v>
      </c>
      <c r="AG79" s="69">
        <v>1</v>
      </c>
      <c r="AH79" s="69"/>
      <c r="AI79" s="69"/>
      <c r="AJ79" s="70"/>
      <c r="AK79" s="69"/>
      <c r="AL79" s="69"/>
      <c r="AM79" s="69"/>
      <c r="AN79" s="70"/>
      <c r="AO79" s="69"/>
      <c r="AP79" s="69">
        <v>3</v>
      </c>
      <c r="AQ79" s="69">
        <v>3</v>
      </c>
      <c r="AR79" s="69"/>
      <c r="AS79" s="69"/>
      <c r="AT79" s="69"/>
      <c r="AU79" s="177"/>
      <c r="BD79" s="14">
        <v>1</v>
      </c>
      <c r="DM79" s="14">
        <v>1</v>
      </c>
    </row>
    <row r="80" spans="1:132" ht="27.75" customHeight="1">
      <c r="A80" s="66" t="s">
        <v>261</v>
      </c>
      <c r="B80" s="3"/>
      <c r="C80" s="3"/>
      <c r="D80" s="3" t="s">
        <v>108</v>
      </c>
      <c r="E80" s="3"/>
      <c r="F80" s="3"/>
      <c r="G80" s="3">
        <v>12</v>
      </c>
      <c r="H80" s="3" t="s">
        <v>109</v>
      </c>
      <c r="I80" s="3">
        <v>750</v>
      </c>
      <c r="J80" s="3" t="s">
        <v>65</v>
      </c>
      <c r="K80" s="3"/>
      <c r="L80" s="3"/>
      <c r="M80" s="26"/>
      <c r="N80" s="26"/>
      <c r="O80" s="3"/>
      <c r="P80" s="3"/>
      <c r="Q80" s="26"/>
      <c r="R80" s="3"/>
      <c r="S80" s="3"/>
      <c r="T80" s="3"/>
      <c r="U80" s="3"/>
      <c r="V80" s="66"/>
      <c r="W80" s="3"/>
      <c r="X80" s="3"/>
      <c r="Y80" s="3"/>
      <c r="Z80" s="3"/>
      <c r="AA80" s="3"/>
      <c r="AB80" s="3"/>
      <c r="AC80" s="67" t="s">
        <v>262</v>
      </c>
      <c r="AD80" s="68"/>
      <c r="AE80" s="69"/>
      <c r="AF80" s="69">
        <v>2</v>
      </c>
      <c r="AG80" s="69"/>
      <c r="AH80" s="69"/>
      <c r="AI80" s="69"/>
      <c r="AJ80" s="70"/>
      <c r="AK80" s="69"/>
      <c r="AL80" s="69"/>
      <c r="AM80" s="69"/>
      <c r="AN80" s="70"/>
      <c r="AO80" s="69"/>
      <c r="AP80" s="69">
        <v>2</v>
      </c>
      <c r="AQ80" s="69">
        <v>2</v>
      </c>
      <c r="AR80" s="69"/>
      <c r="AS80" s="69"/>
      <c r="AT80" s="69"/>
      <c r="AU80" s="177"/>
      <c r="CF80" s="14">
        <v>1</v>
      </c>
    </row>
    <row r="81" spans="1:117" ht="27.75" customHeight="1">
      <c r="A81" s="66" t="s">
        <v>263</v>
      </c>
      <c r="B81" s="3" t="s">
        <v>264</v>
      </c>
      <c r="C81" s="3" t="s">
        <v>108</v>
      </c>
      <c r="D81" s="3"/>
      <c r="E81" s="3"/>
      <c r="F81" s="3"/>
      <c r="G81" s="3">
        <v>12</v>
      </c>
      <c r="H81" s="3" t="s">
        <v>109</v>
      </c>
      <c r="I81" s="3">
        <v>510</v>
      </c>
      <c r="J81" s="22" t="s">
        <v>45</v>
      </c>
      <c r="K81" s="3"/>
      <c r="L81" s="3"/>
      <c r="M81" s="26"/>
      <c r="N81" s="26"/>
      <c r="O81" s="3"/>
      <c r="P81" s="3"/>
      <c r="Q81" s="26"/>
      <c r="R81" s="3" t="s">
        <v>108</v>
      </c>
      <c r="S81" s="3"/>
      <c r="T81" s="3"/>
      <c r="U81" s="3"/>
      <c r="V81" s="66" t="s">
        <v>265</v>
      </c>
      <c r="W81" s="3" t="s">
        <v>108</v>
      </c>
      <c r="X81" s="3"/>
      <c r="Y81" s="3">
        <v>75</v>
      </c>
      <c r="Z81" s="3">
        <v>2</v>
      </c>
      <c r="AA81" s="22">
        <v>2</v>
      </c>
      <c r="AB81" s="3" t="s">
        <v>108</v>
      </c>
      <c r="AC81" s="67" t="s">
        <v>259</v>
      </c>
      <c r="AD81" s="68"/>
      <c r="AE81" s="69"/>
      <c r="AF81" s="69"/>
      <c r="AG81" s="69"/>
      <c r="AH81" s="69"/>
      <c r="AI81" s="69"/>
      <c r="AJ81" s="70"/>
      <c r="AK81" s="69"/>
      <c r="AL81" s="69"/>
      <c r="AM81" s="69"/>
      <c r="AN81" s="70"/>
      <c r="AO81" s="69"/>
      <c r="AP81" s="69"/>
      <c r="AQ81" s="69"/>
      <c r="AR81" s="69"/>
      <c r="AS81" s="69"/>
      <c r="AT81" s="69"/>
      <c r="AU81" s="177"/>
    </row>
    <row r="82" spans="1:117" ht="27.75" customHeight="1">
      <c r="A82" s="66" t="s">
        <v>263</v>
      </c>
      <c r="B82" s="3" t="s">
        <v>264</v>
      </c>
      <c r="C82" s="3" t="s">
        <v>108</v>
      </c>
      <c r="D82" s="3"/>
      <c r="E82" s="3"/>
      <c r="F82" s="3"/>
      <c r="G82" s="3">
        <v>12</v>
      </c>
      <c r="H82" s="3" t="s">
        <v>109</v>
      </c>
      <c r="I82" s="3">
        <v>510</v>
      </c>
      <c r="J82" s="3" t="s">
        <v>48</v>
      </c>
      <c r="K82" s="3"/>
      <c r="L82" s="3"/>
      <c r="M82" s="26" t="s">
        <v>86</v>
      </c>
      <c r="N82" s="26"/>
      <c r="O82" s="3"/>
      <c r="P82" s="3"/>
      <c r="Q82" s="26"/>
      <c r="R82" s="3" t="s">
        <v>108</v>
      </c>
      <c r="S82" s="3"/>
      <c r="T82" s="3"/>
      <c r="U82" s="3"/>
      <c r="V82" s="66" t="s">
        <v>265</v>
      </c>
      <c r="W82" s="3" t="s">
        <v>108</v>
      </c>
      <c r="X82" s="3"/>
      <c r="Y82" s="3">
        <v>75</v>
      </c>
      <c r="Z82" s="3">
        <v>2</v>
      </c>
      <c r="AA82" s="3">
        <v>2</v>
      </c>
      <c r="AB82" s="3" t="s">
        <v>108</v>
      </c>
      <c r="AC82" s="67" t="s">
        <v>266</v>
      </c>
      <c r="AD82" s="68"/>
      <c r="AE82" s="69"/>
      <c r="AF82" s="69">
        <v>2</v>
      </c>
      <c r="AG82" s="69">
        <v>1</v>
      </c>
      <c r="AH82" s="69"/>
      <c r="AI82" s="69"/>
      <c r="AJ82" s="70"/>
      <c r="AK82" s="69"/>
      <c r="AL82" s="69"/>
      <c r="AM82" s="69"/>
      <c r="AN82" s="70"/>
      <c r="AO82" s="69"/>
      <c r="AP82" s="69">
        <v>3</v>
      </c>
      <c r="AQ82" s="69">
        <v>3</v>
      </c>
      <c r="AR82" s="69"/>
      <c r="AS82" s="69"/>
      <c r="AT82" s="69"/>
      <c r="AU82" s="177"/>
      <c r="BD82" s="14">
        <v>1</v>
      </c>
      <c r="DM82" s="14">
        <v>1</v>
      </c>
    </row>
    <row r="83" spans="1:117" ht="28.5">
      <c r="A83" s="66" t="s">
        <v>267</v>
      </c>
      <c r="B83" s="3"/>
      <c r="C83" s="3"/>
      <c r="D83" s="3" t="s">
        <v>108</v>
      </c>
      <c r="E83" s="3"/>
      <c r="F83" s="3"/>
      <c r="G83" s="3">
        <v>12</v>
      </c>
      <c r="H83" s="3" t="s">
        <v>109</v>
      </c>
      <c r="I83" s="3">
        <v>750</v>
      </c>
      <c r="J83" s="3" t="s">
        <v>65</v>
      </c>
      <c r="K83" s="3"/>
      <c r="L83" s="3"/>
      <c r="M83" s="26" t="s">
        <v>268</v>
      </c>
      <c r="N83" s="26"/>
      <c r="O83" s="3"/>
      <c r="P83" s="3"/>
      <c r="Q83" s="26" t="s">
        <v>269</v>
      </c>
      <c r="R83" s="3"/>
      <c r="S83" s="3"/>
      <c r="T83" s="3"/>
      <c r="U83" s="3"/>
      <c r="V83" s="66"/>
      <c r="W83" s="3"/>
      <c r="X83" s="3"/>
      <c r="Y83" s="3"/>
      <c r="Z83" s="3"/>
      <c r="AA83" s="3"/>
      <c r="AB83" s="3"/>
      <c r="AC83" s="67" t="s">
        <v>270</v>
      </c>
      <c r="AD83" s="68"/>
      <c r="AE83" s="69"/>
      <c r="AF83" s="69">
        <v>2</v>
      </c>
      <c r="AG83" s="69">
        <v>2</v>
      </c>
      <c r="AH83" s="69"/>
      <c r="AI83" s="69"/>
      <c r="AJ83" s="70"/>
      <c r="AK83" s="69"/>
      <c r="AL83" s="69"/>
      <c r="AM83" s="69"/>
      <c r="AN83" s="70"/>
      <c r="AO83" s="69"/>
      <c r="AP83" s="69">
        <v>3</v>
      </c>
      <c r="AQ83" s="69">
        <v>3</v>
      </c>
      <c r="AR83" s="69"/>
      <c r="AS83" s="69"/>
      <c r="AT83" s="69"/>
      <c r="AU83" s="177"/>
      <c r="CF83" s="14">
        <v>1</v>
      </c>
      <c r="DK83" s="14">
        <v>1</v>
      </c>
    </row>
    <row r="84" spans="1:117" ht="57">
      <c r="A84" s="66" t="s">
        <v>271</v>
      </c>
      <c r="B84" s="3" t="s">
        <v>272</v>
      </c>
      <c r="C84" s="3"/>
      <c r="D84" s="3"/>
      <c r="E84" s="3"/>
      <c r="F84" s="3" t="s">
        <v>108</v>
      </c>
      <c r="G84" s="3">
        <v>12</v>
      </c>
      <c r="H84" s="3" t="s">
        <v>109</v>
      </c>
      <c r="I84" s="3">
        <v>500</v>
      </c>
      <c r="J84" s="22" t="s">
        <v>65</v>
      </c>
      <c r="K84" s="3"/>
      <c r="L84" s="3"/>
      <c r="M84" s="184" t="s">
        <v>126</v>
      </c>
      <c r="N84" s="26"/>
      <c r="O84" s="3"/>
      <c r="P84" s="3"/>
      <c r="Q84" s="184" t="s">
        <v>273</v>
      </c>
      <c r="R84" s="3"/>
      <c r="S84" s="3"/>
      <c r="T84" s="3"/>
      <c r="U84" s="3"/>
      <c r="V84" s="66"/>
      <c r="W84" s="3"/>
      <c r="X84" s="3"/>
      <c r="Y84" s="3"/>
      <c r="Z84" s="3"/>
      <c r="AA84" s="3"/>
      <c r="AB84" s="3"/>
      <c r="AC84" s="67" t="s">
        <v>274</v>
      </c>
      <c r="AD84" s="68"/>
      <c r="AE84" s="69"/>
      <c r="AF84" s="69"/>
      <c r="AG84" s="69"/>
      <c r="AH84" s="69"/>
      <c r="AI84" s="69"/>
      <c r="AJ84" s="70"/>
      <c r="AK84" s="69"/>
      <c r="AL84" s="69"/>
      <c r="AM84" s="69"/>
      <c r="AN84" s="70"/>
      <c r="AO84" s="69"/>
      <c r="AP84" s="69"/>
      <c r="AQ84" s="69"/>
      <c r="AR84" s="69"/>
      <c r="AS84" s="69"/>
      <c r="AT84" s="69"/>
      <c r="AU84" s="177"/>
    </row>
    <row r="85" spans="1:117" ht="57">
      <c r="A85" s="66" t="s">
        <v>271</v>
      </c>
      <c r="B85" s="3" t="s">
        <v>272</v>
      </c>
      <c r="C85" s="3"/>
      <c r="D85" s="3" t="s">
        <v>108</v>
      </c>
      <c r="E85" s="3"/>
      <c r="F85" s="3"/>
      <c r="G85" s="3">
        <v>12</v>
      </c>
      <c r="H85" s="3" t="s">
        <v>109</v>
      </c>
      <c r="I85" s="3">
        <v>750</v>
      </c>
      <c r="J85" s="3" t="s">
        <v>47</v>
      </c>
      <c r="K85" s="3" t="s">
        <v>72</v>
      </c>
      <c r="L85" s="3"/>
      <c r="M85" s="26" t="s">
        <v>84</v>
      </c>
      <c r="N85" s="26"/>
      <c r="O85" s="3"/>
      <c r="P85" s="3"/>
      <c r="Q85" s="26" t="s">
        <v>182</v>
      </c>
      <c r="R85" s="3"/>
      <c r="S85" s="3"/>
      <c r="T85" s="3"/>
      <c r="U85" s="3"/>
      <c r="V85" s="66"/>
      <c r="W85" s="3"/>
      <c r="X85" s="3"/>
      <c r="Y85" s="3"/>
      <c r="Z85" s="3"/>
      <c r="AA85" s="3"/>
      <c r="AB85" s="3"/>
      <c r="AC85" s="67" t="s">
        <v>275</v>
      </c>
      <c r="AD85" s="68"/>
      <c r="AE85" s="69"/>
      <c r="AF85" s="69">
        <v>2</v>
      </c>
      <c r="AG85" s="69">
        <v>1</v>
      </c>
      <c r="AH85" s="69">
        <v>2</v>
      </c>
      <c r="AI85" s="69"/>
      <c r="AJ85" s="70"/>
      <c r="AK85" s="69"/>
      <c r="AL85" s="69"/>
      <c r="AM85" s="69"/>
      <c r="AN85" s="70"/>
      <c r="AO85" s="69"/>
      <c r="AP85" s="69">
        <v>3</v>
      </c>
      <c r="AQ85" s="69">
        <v>4</v>
      </c>
      <c r="AR85" s="69">
        <v>1</v>
      </c>
      <c r="AS85" s="69"/>
      <c r="AT85" s="69"/>
      <c r="AU85" s="177"/>
      <c r="BB85" s="14">
        <v>1</v>
      </c>
      <c r="CR85" s="14">
        <v>1</v>
      </c>
      <c r="DK85" s="14">
        <v>1</v>
      </c>
    </row>
    <row r="86" spans="1:117" ht="57">
      <c r="A86" s="66" t="s">
        <v>276</v>
      </c>
      <c r="B86" s="3" t="s">
        <v>277</v>
      </c>
      <c r="C86" s="3"/>
      <c r="D86" s="3"/>
      <c r="E86" s="3"/>
      <c r="F86" s="3" t="s">
        <v>108</v>
      </c>
      <c r="G86" s="3">
        <v>12</v>
      </c>
      <c r="H86" s="3" t="s">
        <v>109</v>
      </c>
      <c r="I86" s="3">
        <v>500</v>
      </c>
      <c r="J86" s="22" t="s">
        <v>65</v>
      </c>
      <c r="K86" s="22" t="s">
        <v>228</v>
      </c>
      <c r="L86" s="3"/>
      <c r="M86" s="26"/>
      <c r="N86" s="26"/>
      <c r="O86" s="3"/>
      <c r="P86" s="3"/>
      <c r="Q86" s="184" t="s">
        <v>278</v>
      </c>
      <c r="R86" s="3"/>
      <c r="S86" s="3"/>
      <c r="T86" s="3"/>
      <c r="U86" s="3"/>
      <c r="V86" s="66"/>
      <c r="W86" s="3"/>
      <c r="X86" s="3"/>
      <c r="Y86" s="3"/>
      <c r="Z86" s="3"/>
      <c r="AA86" s="3"/>
      <c r="AB86" s="3"/>
      <c r="AC86" s="67" t="s">
        <v>279</v>
      </c>
      <c r="AD86" s="68"/>
      <c r="AE86" s="69"/>
      <c r="AF86" s="69"/>
      <c r="AG86" s="69"/>
      <c r="AH86" s="69"/>
      <c r="AI86" s="69"/>
      <c r="AJ86" s="70"/>
      <c r="AK86" s="69"/>
      <c r="AL86" s="69"/>
      <c r="AM86" s="69"/>
      <c r="AN86" s="70"/>
      <c r="AO86" s="69"/>
      <c r="AP86" s="69"/>
      <c r="AQ86" s="69"/>
      <c r="AR86" s="69"/>
      <c r="AS86" s="69"/>
      <c r="AT86" s="69"/>
      <c r="AU86" s="177"/>
    </row>
    <row r="87" spans="1:117" ht="27.75" customHeight="1">
      <c r="A87" s="66" t="s">
        <v>276</v>
      </c>
      <c r="B87" s="3" t="s">
        <v>277</v>
      </c>
      <c r="C87" s="3"/>
      <c r="D87" s="3" t="s">
        <v>108</v>
      </c>
      <c r="E87" s="3"/>
      <c r="F87" s="3"/>
      <c r="G87" s="3">
        <v>12</v>
      </c>
      <c r="H87" s="3" t="s">
        <v>109</v>
      </c>
      <c r="I87" s="3">
        <v>750</v>
      </c>
      <c r="J87" s="3" t="s">
        <v>47</v>
      </c>
      <c r="K87" s="3" t="s">
        <v>228</v>
      </c>
      <c r="L87" s="3"/>
      <c r="M87" s="26" t="s">
        <v>84</v>
      </c>
      <c r="N87" s="26"/>
      <c r="O87" s="3"/>
      <c r="P87" s="3"/>
      <c r="Q87" s="26" t="s">
        <v>182</v>
      </c>
      <c r="R87" s="3"/>
      <c r="S87" s="3"/>
      <c r="T87" s="3"/>
      <c r="U87" s="3"/>
      <c r="V87" s="66"/>
      <c r="W87" s="3"/>
      <c r="X87" s="3"/>
      <c r="Y87" s="3"/>
      <c r="Z87" s="3"/>
      <c r="AA87" s="3"/>
      <c r="AB87" s="3"/>
      <c r="AC87" s="67" t="s">
        <v>280</v>
      </c>
      <c r="AD87" s="68"/>
      <c r="AE87" s="69"/>
      <c r="AF87" s="69">
        <v>2</v>
      </c>
      <c r="AG87" s="69">
        <v>1</v>
      </c>
      <c r="AH87" s="69"/>
      <c r="AI87" s="69"/>
      <c r="AJ87" s="70"/>
      <c r="AK87" s="69"/>
      <c r="AL87" s="69"/>
      <c r="AM87" s="69"/>
      <c r="AN87" s="70"/>
      <c r="AO87" s="69"/>
      <c r="AP87" s="69">
        <v>2</v>
      </c>
      <c r="AQ87" s="69">
        <v>3</v>
      </c>
      <c r="AR87" s="69">
        <v>1</v>
      </c>
      <c r="AS87" s="69"/>
      <c r="AT87" s="69"/>
      <c r="AU87" s="177"/>
      <c r="BB87" s="14">
        <v>1</v>
      </c>
      <c r="DK87" s="14">
        <v>1</v>
      </c>
    </row>
    <row r="88" spans="1:117" ht="27.75" customHeight="1">
      <c r="A88" s="66" t="s">
        <v>281</v>
      </c>
      <c r="B88" s="3" t="s">
        <v>282</v>
      </c>
      <c r="C88" s="3" t="s">
        <v>108</v>
      </c>
      <c r="D88" s="3"/>
      <c r="E88" s="3"/>
      <c r="F88" s="3"/>
      <c r="G88" s="3">
        <v>12</v>
      </c>
      <c r="H88" s="3" t="s">
        <v>109</v>
      </c>
      <c r="I88" s="3">
        <v>510</v>
      </c>
      <c r="J88" s="22" t="s">
        <v>45</v>
      </c>
      <c r="K88" s="3"/>
      <c r="L88" s="3"/>
      <c r="M88" s="26"/>
      <c r="N88" s="26"/>
      <c r="O88" s="3"/>
      <c r="P88" s="3"/>
      <c r="Q88" s="26" t="s">
        <v>182</v>
      </c>
      <c r="R88" s="3" t="s">
        <v>108</v>
      </c>
      <c r="S88" s="3"/>
      <c r="T88" s="3"/>
      <c r="U88" s="3"/>
      <c r="V88" s="66" t="s">
        <v>283</v>
      </c>
      <c r="W88" s="3" t="s">
        <v>108</v>
      </c>
      <c r="X88" s="3"/>
      <c r="Y88" s="3">
        <v>75</v>
      </c>
      <c r="Z88" s="3">
        <v>2</v>
      </c>
      <c r="AA88" s="3">
        <v>2</v>
      </c>
      <c r="AB88" s="3" t="s">
        <v>108</v>
      </c>
      <c r="AC88" s="67" t="s">
        <v>284</v>
      </c>
      <c r="AD88" s="68"/>
      <c r="AE88" s="69"/>
      <c r="AF88" s="69"/>
      <c r="AG88" s="69"/>
      <c r="AH88" s="69"/>
      <c r="AI88" s="69"/>
      <c r="AJ88" s="70"/>
      <c r="AK88" s="69"/>
      <c r="AL88" s="69"/>
      <c r="AM88" s="69"/>
      <c r="AN88" s="70"/>
      <c r="AO88" s="69"/>
      <c r="AP88" s="69"/>
      <c r="AQ88" s="69"/>
      <c r="AR88" s="69"/>
      <c r="AS88" s="69"/>
      <c r="AT88" s="69"/>
      <c r="AU88" s="177"/>
    </row>
    <row r="89" spans="1:117" ht="42.75">
      <c r="A89" s="66" t="s">
        <v>281</v>
      </c>
      <c r="B89" s="3" t="s">
        <v>282</v>
      </c>
      <c r="C89" s="3" t="s">
        <v>108</v>
      </c>
      <c r="D89" s="3"/>
      <c r="E89" s="3"/>
      <c r="F89" s="3"/>
      <c r="G89" s="3">
        <v>12</v>
      </c>
      <c r="H89" s="3" t="s">
        <v>109</v>
      </c>
      <c r="I89" s="3">
        <v>510</v>
      </c>
      <c r="J89" s="3" t="s">
        <v>48</v>
      </c>
      <c r="K89" s="3"/>
      <c r="L89" s="3"/>
      <c r="M89" s="26" t="s">
        <v>86</v>
      </c>
      <c r="N89" s="26"/>
      <c r="O89" s="3"/>
      <c r="P89" s="3"/>
      <c r="Q89" s="26" t="s">
        <v>182</v>
      </c>
      <c r="R89" s="3" t="s">
        <v>108</v>
      </c>
      <c r="S89" s="3"/>
      <c r="T89" s="3"/>
      <c r="U89" s="3"/>
      <c r="V89" s="66" t="s">
        <v>283</v>
      </c>
      <c r="W89" s="3" t="s">
        <v>108</v>
      </c>
      <c r="X89" s="3"/>
      <c r="Y89" s="3">
        <v>75</v>
      </c>
      <c r="Z89" s="3">
        <v>2</v>
      </c>
      <c r="AA89" s="3">
        <v>2</v>
      </c>
      <c r="AB89" s="3" t="s">
        <v>108</v>
      </c>
      <c r="AC89" s="67" t="s">
        <v>285</v>
      </c>
      <c r="AD89" s="68"/>
      <c r="AE89" s="69"/>
      <c r="AF89" s="69">
        <v>2</v>
      </c>
      <c r="AG89" s="69">
        <v>1</v>
      </c>
      <c r="AH89" s="69"/>
      <c r="AI89" s="69"/>
      <c r="AJ89" s="70"/>
      <c r="AK89" s="69"/>
      <c r="AL89" s="69"/>
      <c r="AM89" s="69"/>
      <c r="AN89" s="70"/>
      <c r="AO89" s="69"/>
      <c r="AP89" s="69">
        <v>3</v>
      </c>
      <c r="AQ89" s="69">
        <v>3</v>
      </c>
      <c r="AR89" s="69"/>
      <c r="AS89" s="69"/>
      <c r="AT89" s="69"/>
      <c r="AU89" s="177"/>
      <c r="BD89" s="14">
        <v>1</v>
      </c>
      <c r="DM89" s="14">
        <v>1</v>
      </c>
    </row>
    <row r="90" spans="1:117" ht="27.75" customHeight="1">
      <c r="A90" s="66" t="s">
        <v>286</v>
      </c>
      <c r="B90" s="3" t="s">
        <v>287</v>
      </c>
      <c r="C90" s="3" t="s">
        <v>108</v>
      </c>
      <c r="D90" s="3"/>
      <c r="E90" s="3"/>
      <c r="F90" s="3"/>
      <c r="G90" s="3">
        <v>12</v>
      </c>
      <c r="H90" s="3" t="s">
        <v>109</v>
      </c>
      <c r="I90" s="3">
        <v>510</v>
      </c>
      <c r="J90" s="22" t="s">
        <v>45</v>
      </c>
      <c r="K90" s="3"/>
      <c r="L90" s="3"/>
      <c r="M90" s="26"/>
      <c r="N90" s="26"/>
      <c r="O90" s="3"/>
      <c r="P90" s="3"/>
      <c r="Q90" s="26" t="s">
        <v>182</v>
      </c>
      <c r="R90" s="3"/>
      <c r="S90" s="3"/>
      <c r="T90" s="3"/>
      <c r="U90" s="3"/>
      <c r="V90" s="66"/>
      <c r="W90" s="3"/>
      <c r="X90" s="3"/>
      <c r="Y90" s="3"/>
      <c r="Z90" s="3"/>
      <c r="AA90" s="3"/>
      <c r="AB90" s="3"/>
      <c r="AC90" s="67" t="s">
        <v>284</v>
      </c>
      <c r="AD90" s="68"/>
      <c r="AE90" s="69"/>
      <c r="AF90" s="69"/>
      <c r="AG90" s="69"/>
      <c r="AH90" s="69"/>
      <c r="AI90" s="69"/>
      <c r="AJ90" s="70"/>
      <c r="AK90" s="69"/>
      <c r="AL90" s="69"/>
      <c r="AM90" s="69"/>
      <c r="AN90" s="70"/>
      <c r="AO90" s="69"/>
      <c r="AP90" s="69"/>
      <c r="AQ90" s="69"/>
      <c r="AR90" s="69"/>
      <c r="AS90" s="69"/>
      <c r="AT90" s="69"/>
      <c r="AU90" s="177"/>
    </row>
    <row r="91" spans="1:117" ht="27.75" customHeight="1">
      <c r="A91" s="66" t="s">
        <v>286</v>
      </c>
      <c r="B91" s="3" t="s">
        <v>287</v>
      </c>
      <c r="C91" s="3" t="s">
        <v>108</v>
      </c>
      <c r="D91" s="3"/>
      <c r="E91" s="3"/>
      <c r="F91" s="3"/>
      <c r="G91" s="3">
        <v>12</v>
      </c>
      <c r="H91" s="3" t="s">
        <v>109</v>
      </c>
      <c r="I91" s="3">
        <v>510</v>
      </c>
      <c r="J91" s="3" t="s">
        <v>48</v>
      </c>
      <c r="K91" s="3"/>
      <c r="L91" s="3"/>
      <c r="M91" s="26"/>
      <c r="N91" s="26"/>
      <c r="O91" s="3"/>
      <c r="P91" s="3"/>
      <c r="Q91" s="26" t="s">
        <v>182</v>
      </c>
      <c r="R91" s="3"/>
      <c r="S91" s="3"/>
      <c r="T91" s="3"/>
      <c r="U91" s="3"/>
      <c r="V91" s="66"/>
      <c r="W91" s="3"/>
      <c r="X91" s="3"/>
      <c r="Y91" s="3"/>
      <c r="Z91" s="3"/>
      <c r="AA91" s="3"/>
      <c r="AB91" s="3"/>
      <c r="AC91" s="67" t="s">
        <v>288</v>
      </c>
      <c r="AD91" s="68"/>
      <c r="AE91" s="69"/>
      <c r="AF91" s="69">
        <v>2</v>
      </c>
      <c r="AG91" s="69"/>
      <c r="AH91" s="69"/>
      <c r="AI91" s="69"/>
      <c r="AJ91" s="70"/>
      <c r="AK91" s="69"/>
      <c r="AL91" s="69"/>
      <c r="AM91" s="69"/>
      <c r="AN91" s="70"/>
      <c r="AO91" s="69"/>
      <c r="AP91" s="69">
        <v>2</v>
      </c>
      <c r="AQ91" s="69">
        <v>2</v>
      </c>
      <c r="AR91" s="69"/>
      <c r="AS91" s="69"/>
      <c r="AT91" s="69"/>
      <c r="AU91" s="177"/>
      <c r="BD91" s="14">
        <v>1</v>
      </c>
    </row>
    <row r="92" spans="1:117" ht="27.75" customHeight="1">
      <c r="A92" s="66" t="s">
        <v>289</v>
      </c>
      <c r="B92" s="3" t="s">
        <v>290</v>
      </c>
      <c r="C92" s="3" t="s">
        <v>108</v>
      </c>
      <c r="D92" s="3"/>
      <c r="E92" s="3"/>
      <c r="F92" s="3"/>
      <c r="G92" s="3">
        <v>12</v>
      </c>
      <c r="H92" s="3" t="s">
        <v>109</v>
      </c>
      <c r="I92" s="3">
        <v>510</v>
      </c>
      <c r="J92" s="3" t="s">
        <v>46</v>
      </c>
      <c r="K92" s="3"/>
      <c r="L92" s="3"/>
      <c r="M92" s="26" t="s">
        <v>291</v>
      </c>
      <c r="N92" s="26"/>
      <c r="O92" s="3"/>
      <c r="P92" s="3"/>
      <c r="Q92" s="26" t="s">
        <v>182</v>
      </c>
      <c r="R92" s="3" t="s">
        <v>108</v>
      </c>
      <c r="S92" s="3"/>
      <c r="T92" s="3"/>
      <c r="U92" s="3"/>
      <c r="V92" s="66" t="s">
        <v>292</v>
      </c>
      <c r="W92" s="3" t="s">
        <v>108</v>
      </c>
      <c r="X92" s="3"/>
      <c r="Y92" s="3">
        <v>75</v>
      </c>
      <c r="Z92" s="3">
        <v>2</v>
      </c>
      <c r="AA92" s="3">
        <v>2</v>
      </c>
      <c r="AB92" s="3" t="s">
        <v>108</v>
      </c>
      <c r="AC92" s="67" t="s">
        <v>293</v>
      </c>
      <c r="AD92" s="68"/>
      <c r="AE92" s="69"/>
      <c r="AF92" s="69"/>
      <c r="AG92" s="69"/>
      <c r="AH92" s="69"/>
      <c r="AI92" s="69"/>
      <c r="AJ92" s="70"/>
      <c r="AK92" s="69"/>
      <c r="AL92" s="69"/>
      <c r="AM92" s="69"/>
      <c r="AN92" s="70"/>
      <c r="AO92" s="69"/>
      <c r="AP92" s="69"/>
      <c r="AQ92" s="69"/>
      <c r="AR92" s="69"/>
      <c r="AS92" s="69"/>
      <c r="AT92" s="69"/>
      <c r="AU92" s="177"/>
      <c r="BA92" s="14">
        <v>1</v>
      </c>
    </row>
    <row r="93" spans="1:117" ht="27.75" customHeight="1">
      <c r="A93" s="66" t="s">
        <v>294</v>
      </c>
      <c r="B93" s="3" t="s">
        <v>295</v>
      </c>
      <c r="C93" s="3" t="s">
        <v>108</v>
      </c>
      <c r="D93" s="3"/>
      <c r="E93" s="3"/>
      <c r="F93" s="3"/>
      <c r="G93" s="3">
        <v>12</v>
      </c>
      <c r="H93" s="3" t="s">
        <v>109</v>
      </c>
      <c r="I93" s="3">
        <v>510</v>
      </c>
      <c r="J93" s="22" t="s">
        <v>45</v>
      </c>
      <c r="K93" s="3"/>
      <c r="L93" s="3"/>
      <c r="M93" s="26"/>
      <c r="N93" s="26"/>
      <c r="O93" s="3"/>
      <c r="P93" s="3"/>
      <c r="Q93" s="26" t="s">
        <v>182</v>
      </c>
      <c r="R93" s="3"/>
      <c r="S93" s="3"/>
      <c r="T93" s="3"/>
      <c r="U93" s="3"/>
      <c r="V93" s="66"/>
      <c r="W93" s="3"/>
      <c r="X93" s="3"/>
      <c r="Y93" s="3"/>
      <c r="Z93" s="3"/>
      <c r="AA93" s="3"/>
      <c r="AB93" s="3"/>
      <c r="AC93" s="67" t="s">
        <v>284</v>
      </c>
      <c r="AD93" s="68"/>
      <c r="AE93" s="69"/>
      <c r="AF93" s="69"/>
      <c r="AG93" s="69"/>
      <c r="AH93" s="69"/>
      <c r="AI93" s="69"/>
      <c r="AJ93" s="70"/>
      <c r="AK93" s="69"/>
      <c r="AL93" s="69"/>
      <c r="AM93" s="69"/>
      <c r="AN93" s="70"/>
      <c r="AO93" s="69"/>
      <c r="AP93" s="69"/>
      <c r="AQ93" s="69"/>
      <c r="AR93" s="69"/>
      <c r="AS93" s="69"/>
      <c r="AT93" s="69"/>
      <c r="AU93" s="177"/>
    </row>
    <row r="94" spans="1:117" ht="27.75" customHeight="1">
      <c r="A94" s="66" t="s">
        <v>294</v>
      </c>
      <c r="B94" s="3" t="s">
        <v>295</v>
      </c>
      <c r="C94" s="3" t="s">
        <v>108</v>
      </c>
      <c r="D94" s="3"/>
      <c r="E94" s="3"/>
      <c r="F94" s="3"/>
      <c r="G94" s="3">
        <v>12</v>
      </c>
      <c r="H94" s="3" t="s">
        <v>109</v>
      </c>
      <c r="I94" s="3">
        <v>510</v>
      </c>
      <c r="J94" s="3" t="s">
        <v>66</v>
      </c>
      <c r="K94" s="3"/>
      <c r="L94" s="3"/>
      <c r="M94" s="26"/>
      <c r="N94" s="26"/>
      <c r="O94" s="3"/>
      <c r="P94" s="3"/>
      <c r="Q94" s="26" t="s">
        <v>182</v>
      </c>
      <c r="R94" s="3"/>
      <c r="S94" s="3"/>
      <c r="T94" s="3"/>
      <c r="U94" s="3"/>
      <c r="V94" s="66"/>
      <c r="W94" s="3"/>
      <c r="X94" s="3"/>
      <c r="Y94" s="3"/>
      <c r="Z94" s="3"/>
      <c r="AA94" s="3"/>
      <c r="AB94" s="3"/>
      <c r="AC94" s="67" t="s">
        <v>288</v>
      </c>
      <c r="AD94" s="68"/>
      <c r="AE94" s="69"/>
      <c r="AF94" s="69">
        <v>2</v>
      </c>
      <c r="AG94" s="69"/>
      <c r="AH94" s="69"/>
      <c r="AI94" s="69"/>
      <c r="AJ94" s="70"/>
      <c r="AK94" s="69"/>
      <c r="AL94" s="69"/>
      <c r="AM94" s="69"/>
      <c r="AN94" s="70"/>
      <c r="AO94" s="69"/>
      <c r="AP94" s="69">
        <v>2</v>
      </c>
      <c r="AQ94" s="69">
        <v>2</v>
      </c>
      <c r="AR94" s="69"/>
      <c r="AS94" s="69"/>
      <c r="AT94" s="69"/>
      <c r="AU94" s="177"/>
      <c r="CH94" s="14">
        <v>1</v>
      </c>
    </row>
    <row r="95" spans="1:117" ht="27.75" customHeight="1">
      <c r="A95" s="66" t="s">
        <v>296</v>
      </c>
      <c r="B95" s="3"/>
      <c r="C95" s="3"/>
      <c r="D95" s="3" t="s">
        <v>108</v>
      </c>
      <c r="E95" s="3"/>
      <c r="F95" s="3"/>
      <c r="G95" s="3">
        <v>12</v>
      </c>
      <c r="H95" s="3" t="s">
        <v>109</v>
      </c>
      <c r="I95" s="3">
        <v>750</v>
      </c>
      <c r="J95" s="3" t="s">
        <v>47</v>
      </c>
      <c r="K95" s="3"/>
      <c r="L95" s="3"/>
      <c r="M95" s="26"/>
      <c r="N95" s="26"/>
      <c r="O95" s="3"/>
      <c r="P95" s="3"/>
      <c r="Q95" s="26" t="s">
        <v>182</v>
      </c>
      <c r="R95" s="3"/>
      <c r="S95" s="3"/>
      <c r="T95" s="3"/>
      <c r="U95" s="3"/>
      <c r="V95" s="66"/>
      <c r="W95" s="3"/>
      <c r="X95" s="3"/>
      <c r="Y95" s="3"/>
      <c r="Z95" s="3"/>
      <c r="AA95" s="3"/>
      <c r="AB95" s="3"/>
      <c r="AC95" s="67" t="s">
        <v>297</v>
      </c>
      <c r="AD95" s="68"/>
      <c r="AE95" s="69"/>
      <c r="AF95" s="69">
        <v>2</v>
      </c>
      <c r="AG95" s="69"/>
      <c r="AH95" s="69"/>
      <c r="AI95" s="69"/>
      <c r="AJ95" s="70"/>
      <c r="AK95" s="69"/>
      <c r="AL95" s="69"/>
      <c r="AM95" s="69"/>
      <c r="AN95" s="70"/>
      <c r="AO95" s="69"/>
      <c r="AP95" s="69">
        <v>2</v>
      </c>
      <c r="AQ95" s="69">
        <v>2</v>
      </c>
      <c r="AR95" s="69"/>
      <c r="AS95" s="69"/>
      <c r="AT95" s="69"/>
      <c r="AU95" s="177"/>
      <c r="BB95" s="14">
        <v>1</v>
      </c>
    </row>
    <row r="96" spans="1:117" ht="27.75" customHeight="1">
      <c r="A96" s="66" t="s">
        <v>298</v>
      </c>
      <c r="B96" s="3" t="s">
        <v>299</v>
      </c>
      <c r="C96" s="3" t="s">
        <v>108</v>
      </c>
      <c r="D96" s="3"/>
      <c r="E96" s="3"/>
      <c r="F96" s="3"/>
      <c r="G96" s="3">
        <v>12</v>
      </c>
      <c r="H96" s="3" t="s">
        <v>109</v>
      </c>
      <c r="I96" s="3">
        <v>510</v>
      </c>
      <c r="J96" s="22" t="s">
        <v>45</v>
      </c>
      <c r="K96" s="3"/>
      <c r="L96" s="3"/>
      <c r="M96" s="26"/>
      <c r="N96" s="26"/>
      <c r="O96" s="3"/>
      <c r="P96" s="3"/>
      <c r="Q96" s="26" t="s">
        <v>182</v>
      </c>
      <c r="R96" s="3" t="s">
        <v>108</v>
      </c>
      <c r="S96" s="3"/>
      <c r="T96" s="3"/>
      <c r="U96" s="3"/>
      <c r="V96" s="66" t="s">
        <v>300</v>
      </c>
      <c r="W96" s="3" t="s">
        <v>108</v>
      </c>
      <c r="X96" s="3"/>
      <c r="Y96" s="3">
        <v>75</v>
      </c>
      <c r="Z96" s="3">
        <v>2</v>
      </c>
      <c r="AA96" s="3">
        <v>2</v>
      </c>
      <c r="AB96" s="3" t="s">
        <v>108</v>
      </c>
      <c r="AC96" s="67" t="s">
        <v>301</v>
      </c>
      <c r="AD96" s="68"/>
      <c r="AE96" s="69"/>
      <c r="AF96" s="69"/>
      <c r="AG96" s="69"/>
      <c r="AH96" s="69"/>
      <c r="AI96" s="69"/>
      <c r="AJ96" s="70"/>
      <c r="AK96" s="69"/>
      <c r="AL96" s="69"/>
      <c r="AM96" s="69"/>
      <c r="AN96" s="70"/>
      <c r="AO96" s="69"/>
      <c r="AP96" s="69"/>
      <c r="AQ96" s="69"/>
      <c r="AR96" s="69"/>
      <c r="AS96" s="69"/>
      <c r="AT96" s="69"/>
      <c r="AU96" s="177"/>
    </row>
    <row r="97" spans="1:126" ht="57">
      <c r="A97" s="66" t="s">
        <v>298</v>
      </c>
      <c r="B97" s="3" t="s">
        <v>299</v>
      </c>
      <c r="C97" s="3" t="s">
        <v>108</v>
      </c>
      <c r="D97" s="3"/>
      <c r="E97" s="3"/>
      <c r="F97" s="3"/>
      <c r="G97" s="3">
        <v>12</v>
      </c>
      <c r="H97" s="3" t="s">
        <v>109</v>
      </c>
      <c r="I97" s="3">
        <v>510</v>
      </c>
      <c r="J97" s="3" t="s">
        <v>48</v>
      </c>
      <c r="K97" s="3"/>
      <c r="L97" s="3"/>
      <c r="M97" s="26" t="s">
        <v>86</v>
      </c>
      <c r="N97" s="26"/>
      <c r="O97" s="3"/>
      <c r="P97" s="3"/>
      <c r="Q97" s="26" t="s">
        <v>182</v>
      </c>
      <c r="R97" s="3" t="s">
        <v>108</v>
      </c>
      <c r="S97" s="3"/>
      <c r="T97" s="3"/>
      <c r="U97" s="3"/>
      <c r="V97" s="66" t="s">
        <v>300</v>
      </c>
      <c r="W97" s="3" t="s">
        <v>108</v>
      </c>
      <c r="X97" s="3"/>
      <c r="Y97" s="3">
        <v>75</v>
      </c>
      <c r="Z97" s="3">
        <v>2</v>
      </c>
      <c r="AA97" s="3">
        <v>2</v>
      </c>
      <c r="AB97" s="3" t="s">
        <v>108</v>
      </c>
      <c r="AC97" s="67" t="s">
        <v>302</v>
      </c>
      <c r="AD97" s="68"/>
      <c r="AE97" s="69"/>
      <c r="AF97" s="69">
        <v>2</v>
      </c>
      <c r="AG97" s="69">
        <v>1</v>
      </c>
      <c r="AH97" s="69"/>
      <c r="AI97" s="69"/>
      <c r="AJ97" s="70"/>
      <c r="AK97" s="69"/>
      <c r="AL97" s="69"/>
      <c r="AM97" s="69"/>
      <c r="AN97" s="70"/>
      <c r="AO97" s="69"/>
      <c r="AP97" s="69">
        <v>3</v>
      </c>
      <c r="AQ97" s="69">
        <v>3</v>
      </c>
      <c r="AR97" s="69"/>
      <c r="AS97" s="69"/>
      <c r="AT97" s="69"/>
      <c r="AU97" s="177"/>
      <c r="BD97" s="14">
        <v>1</v>
      </c>
      <c r="DM97" s="14">
        <v>1</v>
      </c>
    </row>
    <row r="98" spans="1:126" ht="27.75" customHeight="1">
      <c r="A98" s="66" t="s">
        <v>303</v>
      </c>
      <c r="B98" s="3" t="s">
        <v>304</v>
      </c>
      <c r="C98" s="3" t="s">
        <v>108</v>
      </c>
      <c r="D98" s="3"/>
      <c r="E98" s="3"/>
      <c r="F98" s="3"/>
      <c r="G98" s="3">
        <v>12</v>
      </c>
      <c r="H98" s="3" t="s">
        <v>109</v>
      </c>
      <c r="I98" s="3">
        <v>510</v>
      </c>
      <c r="J98" s="22" t="s">
        <v>45</v>
      </c>
      <c r="K98" s="3"/>
      <c r="L98" s="3"/>
      <c r="M98" s="26"/>
      <c r="N98" s="26"/>
      <c r="O98" s="3"/>
      <c r="P98" s="3"/>
      <c r="Q98" s="26" t="s">
        <v>182</v>
      </c>
      <c r="R98" s="3"/>
      <c r="S98" s="3"/>
      <c r="T98" s="3"/>
      <c r="U98" s="3"/>
      <c r="V98" s="66"/>
      <c r="W98" s="3"/>
      <c r="X98" s="3"/>
      <c r="Y98" s="3"/>
      <c r="Z98" s="3"/>
      <c r="AA98" s="3"/>
      <c r="AB98" s="3"/>
      <c r="AC98" s="67" t="s">
        <v>284</v>
      </c>
      <c r="AD98" s="68"/>
      <c r="AE98" s="69"/>
      <c r="AF98" s="69"/>
      <c r="AG98" s="69"/>
      <c r="AH98" s="69"/>
      <c r="AI98" s="69"/>
      <c r="AJ98" s="70"/>
      <c r="AK98" s="69"/>
      <c r="AL98" s="69"/>
      <c r="AM98" s="69"/>
      <c r="AN98" s="70"/>
      <c r="AO98" s="69"/>
      <c r="AP98" s="69"/>
      <c r="AQ98" s="69"/>
      <c r="AR98" s="69"/>
      <c r="AS98" s="69"/>
      <c r="AT98" s="69"/>
      <c r="AU98" s="177"/>
    </row>
    <row r="99" spans="1:126" ht="27.75" customHeight="1">
      <c r="A99" s="66" t="s">
        <v>303</v>
      </c>
      <c r="B99" s="3" t="s">
        <v>304</v>
      </c>
      <c r="C99" s="3" t="s">
        <v>108</v>
      </c>
      <c r="D99" s="3"/>
      <c r="E99" s="3"/>
      <c r="F99" s="3"/>
      <c r="G99" s="3">
        <v>12</v>
      </c>
      <c r="H99" s="3" t="s">
        <v>109</v>
      </c>
      <c r="I99" s="3">
        <v>510</v>
      </c>
      <c r="J99" s="3" t="s">
        <v>66</v>
      </c>
      <c r="K99" s="3"/>
      <c r="L99" s="3"/>
      <c r="M99" s="26"/>
      <c r="N99" s="26"/>
      <c r="O99" s="3"/>
      <c r="P99" s="3"/>
      <c r="Q99" s="26" t="s">
        <v>182</v>
      </c>
      <c r="R99" s="3"/>
      <c r="S99" s="3"/>
      <c r="T99" s="3"/>
      <c r="U99" s="3"/>
      <c r="V99" s="66"/>
      <c r="W99" s="3"/>
      <c r="X99" s="3"/>
      <c r="Y99" s="3"/>
      <c r="Z99" s="3"/>
      <c r="AA99" s="3"/>
      <c r="AB99" s="3"/>
      <c r="AC99" s="67" t="s">
        <v>288</v>
      </c>
      <c r="AD99" s="68"/>
      <c r="AE99" s="69"/>
      <c r="AF99" s="69">
        <v>2</v>
      </c>
      <c r="AG99" s="69"/>
      <c r="AH99" s="69"/>
      <c r="AI99" s="69"/>
      <c r="AJ99" s="70"/>
      <c r="AK99" s="69"/>
      <c r="AL99" s="69"/>
      <c r="AM99" s="69"/>
      <c r="AN99" s="70"/>
      <c r="AO99" s="69"/>
      <c r="AP99" s="69">
        <v>2</v>
      </c>
      <c r="AQ99" s="69">
        <v>2</v>
      </c>
      <c r="AR99" s="69"/>
      <c r="AS99" s="69"/>
      <c r="AT99" s="69"/>
      <c r="AU99" s="177"/>
      <c r="CH99" s="14">
        <v>1</v>
      </c>
    </row>
    <row r="100" spans="1:126" ht="27.75" customHeight="1">
      <c r="A100" s="66" t="s">
        <v>305</v>
      </c>
      <c r="B100" s="3" t="s">
        <v>306</v>
      </c>
      <c r="C100" s="3" t="s">
        <v>108</v>
      </c>
      <c r="D100" s="3"/>
      <c r="E100" s="3"/>
      <c r="F100" s="3"/>
      <c r="G100" s="3">
        <v>12</v>
      </c>
      <c r="H100" s="3" t="s">
        <v>109</v>
      </c>
      <c r="I100" s="3">
        <v>510</v>
      </c>
      <c r="J100" s="22" t="s">
        <v>45</v>
      </c>
      <c r="K100" s="3"/>
      <c r="L100" s="3"/>
      <c r="M100" s="26"/>
      <c r="N100" s="26"/>
      <c r="O100" s="3"/>
      <c r="P100" s="3"/>
      <c r="Q100" s="26" t="s">
        <v>307</v>
      </c>
      <c r="R100" s="3" t="s">
        <v>108</v>
      </c>
      <c r="S100" s="3"/>
      <c r="T100" s="3"/>
      <c r="U100" s="3"/>
      <c r="V100" s="66" t="s">
        <v>308</v>
      </c>
      <c r="W100" s="3" t="s">
        <v>108</v>
      </c>
      <c r="X100" s="3"/>
      <c r="Y100" s="3">
        <v>50</v>
      </c>
      <c r="Z100" s="3">
        <v>2</v>
      </c>
      <c r="AA100" s="3">
        <v>2</v>
      </c>
      <c r="AB100" s="3" t="s">
        <v>108</v>
      </c>
      <c r="AC100" s="67" t="s">
        <v>309</v>
      </c>
      <c r="AD100" s="68"/>
      <c r="AE100" s="69"/>
      <c r="AF100" s="69"/>
      <c r="AG100" s="69"/>
      <c r="AH100" s="69"/>
      <c r="AI100" s="69"/>
      <c r="AJ100" s="70"/>
      <c r="AK100" s="69"/>
      <c r="AL100" s="69"/>
      <c r="AM100" s="69"/>
      <c r="AN100" s="70"/>
      <c r="AO100" s="69"/>
      <c r="AP100" s="69"/>
      <c r="AQ100" s="69"/>
      <c r="AR100" s="69"/>
      <c r="AS100" s="69"/>
      <c r="AT100" s="69"/>
      <c r="AU100" s="177"/>
    </row>
    <row r="101" spans="1:126" ht="27.75" customHeight="1">
      <c r="A101" s="66" t="s">
        <v>305</v>
      </c>
      <c r="B101" s="3" t="s">
        <v>306</v>
      </c>
      <c r="C101" s="3" t="s">
        <v>108</v>
      </c>
      <c r="D101" s="3"/>
      <c r="E101" s="3"/>
      <c r="F101" s="3"/>
      <c r="G101" s="3">
        <v>12</v>
      </c>
      <c r="H101" s="3" t="s">
        <v>109</v>
      </c>
      <c r="I101" s="3">
        <v>510</v>
      </c>
      <c r="J101" s="3" t="s">
        <v>48</v>
      </c>
      <c r="K101" s="3"/>
      <c r="L101" s="3"/>
      <c r="M101" s="26" t="s">
        <v>86</v>
      </c>
      <c r="N101" s="26"/>
      <c r="O101" s="3"/>
      <c r="P101" s="3"/>
      <c r="Q101" s="26" t="s">
        <v>182</v>
      </c>
      <c r="R101" s="3" t="s">
        <v>108</v>
      </c>
      <c r="S101" s="3"/>
      <c r="T101" s="3"/>
      <c r="U101" s="3"/>
      <c r="V101" s="66" t="s">
        <v>308</v>
      </c>
      <c r="W101" s="3" t="s">
        <v>108</v>
      </c>
      <c r="X101" s="3"/>
      <c r="Y101" s="3">
        <v>50</v>
      </c>
      <c r="Z101" s="3">
        <v>2</v>
      </c>
      <c r="AA101" s="3">
        <v>2</v>
      </c>
      <c r="AB101" s="3" t="s">
        <v>108</v>
      </c>
      <c r="AC101" s="67" t="s">
        <v>310</v>
      </c>
      <c r="AD101" s="68"/>
      <c r="AE101" s="69"/>
      <c r="AF101" s="69">
        <v>2</v>
      </c>
      <c r="AG101" s="69">
        <v>1</v>
      </c>
      <c r="AH101" s="69"/>
      <c r="AI101" s="69"/>
      <c r="AJ101" s="70"/>
      <c r="AK101" s="69"/>
      <c r="AL101" s="69"/>
      <c r="AM101" s="69"/>
      <c r="AN101" s="70"/>
      <c r="AO101" s="69"/>
      <c r="AP101" s="69">
        <v>3</v>
      </c>
      <c r="AQ101" s="69">
        <v>3</v>
      </c>
      <c r="AR101" s="69"/>
      <c r="AS101" s="69"/>
      <c r="AT101" s="69"/>
      <c r="AU101" s="177"/>
      <c r="BD101" s="14">
        <v>1</v>
      </c>
      <c r="DM101" s="14">
        <v>1</v>
      </c>
    </row>
    <row r="102" spans="1:126" ht="27.75" customHeight="1">
      <c r="A102" s="66" t="s">
        <v>311</v>
      </c>
      <c r="B102" s="3" t="s">
        <v>312</v>
      </c>
      <c r="C102" s="3" t="s">
        <v>108</v>
      </c>
      <c r="D102" s="3"/>
      <c r="E102" s="3"/>
      <c r="F102" s="3"/>
      <c r="G102" s="3">
        <v>12</v>
      </c>
      <c r="H102" s="3" t="s">
        <v>109</v>
      </c>
      <c r="I102" s="3">
        <v>510</v>
      </c>
      <c r="J102" s="22" t="s">
        <v>45</v>
      </c>
      <c r="K102" s="3"/>
      <c r="L102" s="3"/>
      <c r="M102" s="26"/>
      <c r="N102" s="26"/>
      <c r="O102" s="3"/>
      <c r="P102" s="3"/>
      <c r="Q102" s="26" t="s">
        <v>182</v>
      </c>
      <c r="R102" s="3"/>
      <c r="S102" s="3"/>
      <c r="T102" s="3"/>
      <c r="U102" s="3"/>
      <c r="V102" s="66"/>
      <c r="W102" s="3"/>
      <c r="X102" s="3"/>
      <c r="Y102" s="3"/>
      <c r="Z102" s="3"/>
      <c r="AA102" s="3"/>
      <c r="AB102" s="3"/>
      <c r="AC102" s="67" t="s">
        <v>284</v>
      </c>
      <c r="AD102" s="68"/>
      <c r="AE102" s="69"/>
      <c r="AF102" s="69"/>
      <c r="AG102" s="69"/>
      <c r="AH102" s="69"/>
      <c r="AI102" s="69"/>
      <c r="AJ102" s="70"/>
      <c r="AK102" s="69"/>
      <c r="AL102" s="69"/>
      <c r="AM102" s="69"/>
      <c r="AN102" s="70"/>
      <c r="AO102" s="69"/>
      <c r="AP102" s="69"/>
      <c r="AQ102" s="69"/>
      <c r="AR102" s="69"/>
      <c r="AS102" s="69"/>
      <c r="AT102" s="69"/>
      <c r="AU102" s="177"/>
    </row>
    <row r="103" spans="1:126">
      <c r="A103" s="66" t="s">
        <v>311</v>
      </c>
      <c r="B103" s="3" t="s">
        <v>312</v>
      </c>
      <c r="C103" s="3" t="s">
        <v>108</v>
      </c>
      <c r="D103" s="3"/>
      <c r="E103" s="3"/>
      <c r="F103" s="3"/>
      <c r="G103" s="3">
        <v>12</v>
      </c>
      <c r="H103" s="3" t="s">
        <v>109</v>
      </c>
      <c r="I103" s="3">
        <v>510</v>
      </c>
      <c r="J103" s="3" t="s">
        <v>48</v>
      </c>
      <c r="K103" s="3"/>
      <c r="L103" s="3"/>
      <c r="M103" s="26"/>
      <c r="N103" s="26"/>
      <c r="O103" s="3"/>
      <c r="P103" s="3"/>
      <c r="Q103" s="26" t="s">
        <v>182</v>
      </c>
      <c r="R103" s="3"/>
      <c r="S103" s="3"/>
      <c r="T103" s="3"/>
      <c r="U103" s="3"/>
      <c r="V103" s="66"/>
      <c r="W103" s="3"/>
      <c r="X103" s="3"/>
      <c r="Y103" s="3"/>
      <c r="Z103" s="3"/>
      <c r="AA103" s="3"/>
      <c r="AB103" s="3"/>
      <c r="AC103" s="67" t="s">
        <v>288</v>
      </c>
      <c r="AD103" s="68"/>
      <c r="AE103" s="69"/>
      <c r="AF103" s="69">
        <v>2</v>
      </c>
      <c r="AG103" s="69"/>
      <c r="AH103" s="69"/>
      <c r="AI103" s="69"/>
      <c r="AJ103" s="70"/>
      <c r="AK103" s="69"/>
      <c r="AL103" s="69"/>
      <c r="AM103" s="69"/>
      <c r="AN103" s="70"/>
      <c r="AO103" s="69"/>
      <c r="AP103" s="69">
        <v>2</v>
      </c>
      <c r="AQ103" s="69">
        <v>2</v>
      </c>
      <c r="AR103" s="69"/>
      <c r="AS103" s="69"/>
      <c r="AT103" s="69"/>
      <c r="AU103" s="177"/>
      <c r="BD103" s="14">
        <v>1</v>
      </c>
    </row>
    <row r="104" spans="1:126" ht="27.75" customHeight="1">
      <c r="A104" s="66" t="s">
        <v>313</v>
      </c>
      <c r="B104" s="3" t="s">
        <v>314</v>
      </c>
      <c r="C104" s="3"/>
      <c r="D104" s="3"/>
      <c r="E104" s="3"/>
      <c r="F104" s="3" t="s">
        <v>108</v>
      </c>
      <c r="G104" s="3">
        <v>12</v>
      </c>
      <c r="H104" s="3" t="s">
        <v>109</v>
      </c>
      <c r="I104" s="3">
        <v>510</v>
      </c>
      <c r="J104" s="22" t="s">
        <v>65</v>
      </c>
      <c r="K104" s="22" t="s">
        <v>63</v>
      </c>
      <c r="L104" s="3"/>
      <c r="M104" s="26"/>
      <c r="N104" s="26"/>
      <c r="O104" s="22" t="s">
        <v>92</v>
      </c>
      <c r="P104" s="3"/>
      <c r="Q104" s="184" t="s">
        <v>315</v>
      </c>
      <c r="R104" s="3"/>
      <c r="S104" s="3"/>
      <c r="T104" s="3"/>
      <c r="U104" s="3"/>
      <c r="V104" s="66"/>
      <c r="W104" s="3"/>
      <c r="X104" s="3"/>
      <c r="Y104" s="3"/>
      <c r="Z104" s="3"/>
      <c r="AA104" s="3"/>
      <c r="AB104" s="3"/>
      <c r="AC104" s="67" t="s">
        <v>316</v>
      </c>
      <c r="AD104" s="68"/>
      <c r="AE104" s="69"/>
      <c r="AF104" s="69"/>
      <c r="AG104" s="69"/>
      <c r="AH104" s="69"/>
      <c r="AI104" s="69"/>
      <c r="AJ104" s="70"/>
      <c r="AK104" s="69"/>
      <c r="AL104" s="69"/>
      <c r="AM104" s="69"/>
      <c r="AN104" s="70"/>
      <c r="AO104" s="69"/>
      <c r="AP104" s="69"/>
      <c r="AQ104" s="69"/>
      <c r="AR104" s="69"/>
      <c r="AS104" s="69"/>
      <c r="AT104" s="69"/>
      <c r="AU104" s="177"/>
    </row>
    <row r="105" spans="1:126" ht="71.25">
      <c r="A105" s="66" t="s">
        <v>313</v>
      </c>
      <c r="B105" s="3" t="s">
        <v>314</v>
      </c>
      <c r="C105" s="3"/>
      <c r="D105" s="3" t="s">
        <v>108</v>
      </c>
      <c r="E105" s="3"/>
      <c r="F105" s="3"/>
      <c r="G105" s="3">
        <v>12</v>
      </c>
      <c r="H105" s="3" t="s">
        <v>109</v>
      </c>
      <c r="I105" s="3">
        <v>1050</v>
      </c>
      <c r="J105" s="3" t="s">
        <v>65</v>
      </c>
      <c r="K105" s="3" t="s">
        <v>63</v>
      </c>
      <c r="L105" s="3"/>
      <c r="M105" s="26" t="s">
        <v>86</v>
      </c>
      <c r="N105" s="26"/>
      <c r="O105" s="3" t="s">
        <v>92</v>
      </c>
      <c r="P105" s="3"/>
      <c r="Q105" s="26" t="s">
        <v>182</v>
      </c>
      <c r="R105" s="3"/>
      <c r="S105" s="3"/>
      <c r="T105" s="3"/>
      <c r="U105" s="3"/>
      <c r="V105" s="66"/>
      <c r="W105" s="3"/>
      <c r="X105" s="3"/>
      <c r="Y105" s="3"/>
      <c r="Z105" s="3"/>
      <c r="AA105" s="3"/>
      <c r="AB105" s="3"/>
      <c r="AC105" s="67" t="s">
        <v>317</v>
      </c>
      <c r="AD105" s="68"/>
      <c r="AE105" s="69"/>
      <c r="AF105" s="69">
        <v>2</v>
      </c>
      <c r="AG105" s="69">
        <v>3</v>
      </c>
      <c r="AH105" s="69"/>
      <c r="AI105" s="69"/>
      <c r="AJ105" s="70"/>
      <c r="AK105" s="69"/>
      <c r="AL105" s="69"/>
      <c r="AM105" s="69"/>
      <c r="AN105" s="70"/>
      <c r="AO105" s="69">
        <v>1</v>
      </c>
      <c r="AP105" s="69">
        <v>3</v>
      </c>
      <c r="AQ105" s="69">
        <v>5</v>
      </c>
      <c r="AR105" s="69">
        <v>1</v>
      </c>
      <c r="AS105" s="69"/>
      <c r="AT105" s="69"/>
      <c r="AU105" s="177"/>
      <c r="CC105" s="14">
        <v>1</v>
      </c>
      <c r="CF105" s="14">
        <v>1</v>
      </c>
      <c r="DL105" s="14">
        <v>1</v>
      </c>
      <c r="DV105" s="14">
        <v>1</v>
      </c>
    </row>
    <row r="106" spans="1:126">
      <c r="A106" s="66" t="s">
        <v>318</v>
      </c>
      <c r="B106" s="3" t="s">
        <v>319</v>
      </c>
      <c r="C106" s="3" t="s">
        <v>108</v>
      </c>
      <c r="D106" s="3"/>
      <c r="E106" s="3"/>
      <c r="F106" s="3"/>
      <c r="G106" s="3">
        <v>12</v>
      </c>
      <c r="H106" s="3" t="s">
        <v>109</v>
      </c>
      <c r="I106" s="3">
        <v>510</v>
      </c>
      <c r="J106" s="22" t="s">
        <v>45</v>
      </c>
      <c r="K106" s="22" t="s">
        <v>66</v>
      </c>
      <c r="L106" s="3"/>
      <c r="M106" s="26"/>
      <c r="N106" s="26"/>
      <c r="O106" s="3"/>
      <c r="P106" s="3"/>
      <c r="Q106" s="26" t="s">
        <v>182</v>
      </c>
      <c r="R106" s="3"/>
      <c r="S106" s="3"/>
      <c r="T106" s="3"/>
      <c r="U106" s="3"/>
      <c r="V106" s="66"/>
      <c r="W106" s="3"/>
      <c r="X106" s="3"/>
      <c r="Y106" s="3"/>
      <c r="Z106" s="3"/>
      <c r="AA106" s="3"/>
      <c r="AB106" s="3"/>
      <c r="AC106" s="67" t="s">
        <v>320</v>
      </c>
      <c r="AD106" s="68"/>
      <c r="AE106" s="69"/>
      <c r="AF106" s="69"/>
      <c r="AG106" s="69"/>
      <c r="AH106" s="69"/>
      <c r="AI106" s="69"/>
      <c r="AJ106" s="70"/>
      <c r="AK106" s="69"/>
      <c r="AL106" s="69"/>
      <c r="AM106" s="69"/>
      <c r="AN106" s="70"/>
      <c r="AO106" s="69"/>
      <c r="AP106" s="69"/>
      <c r="AQ106" s="69"/>
      <c r="AR106" s="69"/>
      <c r="AS106" s="69"/>
      <c r="AT106" s="69"/>
      <c r="AU106" s="177"/>
    </row>
    <row r="107" spans="1:126">
      <c r="A107" s="66" t="s">
        <v>318</v>
      </c>
      <c r="B107" s="3" t="s">
        <v>319</v>
      </c>
      <c r="C107" s="3" t="s">
        <v>108</v>
      </c>
      <c r="D107" s="3"/>
      <c r="E107" s="3"/>
      <c r="F107" s="3"/>
      <c r="G107" s="3">
        <v>12</v>
      </c>
      <c r="H107" s="3" t="s">
        <v>109</v>
      </c>
      <c r="I107" s="3">
        <v>510</v>
      </c>
      <c r="J107" s="3" t="s">
        <v>48</v>
      </c>
      <c r="K107" s="3" t="s">
        <v>66</v>
      </c>
      <c r="L107" s="3"/>
      <c r="M107" s="26" t="s">
        <v>126</v>
      </c>
      <c r="N107" s="26"/>
      <c r="O107" s="3"/>
      <c r="P107" s="3"/>
      <c r="Q107" s="26" t="s">
        <v>182</v>
      </c>
      <c r="R107" s="3"/>
      <c r="S107" s="3"/>
      <c r="T107" s="3"/>
      <c r="U107" s="3"/>
      <c r="V107" s="66"/>
      <c r="W107" s="3"/>
      <c r="X107" s="3"/>
      <c r="Y107" s="3"/>
      <c r="Z107" s="3"/>
      <c r="AA107" s="3"/>
      <c r="AB107" s="3"/>
      <c r="AC107" s="67" t="s">
        <v>321</v>
      </c>
      <c r="AD107" s="68"/>
      <c r="AE107" s="69"/>
      <c r="AF107" s="69">
        <v>2</v>
      </c>
      <c r="AG107" s="69">
        <v>3</v>
      </c>
      <c r="AH107" s="69"/>
      <c r="AI107" s="69"/>
      <c r="AJ107" s="70"/>
      <c r="AK107" s="69"/>
      <c r="AL107" s="69"/>
      <c r="AM107" s="69"/>
      <c r="AN107" s="70"/>
      <c r="AO107" s="69"/>
      <c r="AP107" s="69">
        <v>3</v>
      </c>
      <c r="AQ107" s="69">
        <v>5</v>
      </c>
      <c r="AR107" s="69">
        <v>2</v>
      </c>
      <c r="AS107" s="69"/>
      <c r="AT107" s="69"/>
      <c r="AU107" s="177"/>
      <c r="BD107" s="14">
        <v>1</v>
      </c>
      <c r="CH107" s="14">
        <v>1</v>
      </c>
      <c r="DK107" s="14">
        <v>1</v>
      </c>
    </row>
    <row r="108" spans="1:126" ht="28.5">
      <c r="A108" s="66" t="s">
        <v>322</v>
      </c>
      <c r="B108" s="3" t="s">
        <v>323</v>
      </c>
      <c r="C108" s="3" t="s">
        <v>108</v>
      </c>
      <c r="D108" s="3"/>
      <c r="E108" s="3"/>
      <c r="F108" s="3"/>
      <c r="G108" s="3">
        <v>12</v>
      </c>
      <c r="H108" s="3" t="s">
        <v>109</v>
      </c>
      <c r="I108" s="3">
        <v>510</v>
      </c>
      <c r="J108" s="3" t="s">
        <v>175</v>
      </c>
      <c r="K108" s="3" t="s">
        <v>324</v>
      </c>
      <c r="L108" s="3"/>
      <c r="M108" s="26"/>
      <c r="N108" s="26"/>
      <c r="O108" s="3" t="s">
        <v>325</v>
      </c>
      <c r="P108" s="3" t="s">
        <v>176</v>
      </c>
      <c r="Q108" s="26"/>
      <c r="R108" s="3"/>
      <c r="S108" s="3"/>
      <c r="T108" s="3"/>
      <c r="U108" s="3"/>
      <c r="V108" s="66"/>
      <c r="W108" s="3"/>
      <c r="X108" s="3"/>
      <c r="Y108" s="3"/>
      <c r="Z108" s="3"/>
      <c r="AA108" s="3"/>
      <c r="AB108" s="3"/>
      <c r="AC108" s="67" t="s">
        <v>326</v>
      </c>
      <c r="AD108" s="68"/>
      <c r="AE108" s="69"/>
      <c r="AF108" s="69"/>
      <c r="AG108" s="69"/>
      <c r="AH108" s="69"/>
      <c r="AI108" s="69"/>
      <c r="AJ108" s="70"/>
      <c r="AK108" s="69"/>
      <c r="AL108" s="69"/>
      <c r="AM108" s="69"/>
      <c r="AN108" s="70"/>
      <c r="AO108" s="69"/>
      <c r="AP108" s="69"/>
      <c r="AQ108" s="69"/>
      <c r="AR108" s="69"/>
      <c r="AS108" s="69"/>
      <c r="AT108" s="69"/>
      <c r="AU108" s="177"/>
    </row>
    <row r="109" spans="1:126" ht="27.75" customHeight="1">
      <c r="A109" s="66" t="s">
        <v>327</v>
      </c>
      <c r="B109" s="3" t="s">
        <v>328</v>
      </c>
      <c r="C109" s="3" t="s">
        <v>108</v>
      </c>
      <c r="D109" s="3"/>
      <c r="E109" s="3"/>
      <c r="F109" s="3"/>
      <c r="G109" s="3">
        <v>11</v>
      </c>
      <c r="H109" s="3" t="s">
        <v>109</v>
      </c>
      <c r="I109" s="3">
        <v>500</v>
      </c>
      <c r="J109" s="22" t="s">
        <v>45</v>
      </c>
      <c r="K109" s="3"/>
      <c r="L109" s="3"/>
      <c r="M109" s="26"/>
      <c r="N109" s="26"/>
      <c r="O109" s="3"/>
      <c r="P109" s="3"/>
      <c r="Q109" s="26" t="s">
        <v>182</v>
      </c>
      <c r="R109" s="3"/>
      <c r="S109" s="3"/>
      <c r="T109" s="3"/>
      <c r="U109" s="3"/>
      <c r="V109" s="66"/>
      <c r="W109" s="3"/>
      <c r="X109" s="3"/>
      <c r="Y109" s="3"/>
      <c r="Z109" s="3"/>
      <c r="AA109" s="3"/>
      <c r="AB109" s="3"/>
      <c r="AC109" s="67" t="s">
        <v>320</v>
      </c>
      <c r="AD109" s="68"/>
      <c r="AE109" s="69"/>
      <c r="AF109" s="69"/>
      <c r="AG109" s="69"/>
      <c r="AH109" s="69"/>
      <c r="AI109" s="69"/>
      <c r="AJ109" s="70"/>
      <c r="AK109" s="69"/>
      <c r="AL109" s="69"/>
      <c r="AM109" s="69"/>
      <c r="AN109" s="70"/>
      <c r="AO109" s="69"/>
      <c r="AP109" s="69"/>
      <c r="AQ109" s="69"/>
      <c r="AR109" s="69"/>
      <c r="AS109" s="69"/>
      <c r="AT109" s="69"/>
      <c r="AU109" s="177"/>
    </row>
    <row r="110" spans="1:126" ht="27.75" customHeight="1">
      <c r="A110" s="66" t="s">
        <v>327</v>
      </c>
      <c r="B110" s="3" t="s">
        <v>328</v>
      </c>
      <c r="C110" s="3" t="s">
        <v>108</v>
      </c>
      <c r="D110" s="3"/>
      <c r="E110" s="3"/>
      <c r="F110" s="3"/>
      <c r="G110" s="3">
        <v>11</v>
      </c>
      <c r="H110" s="3" t="s">
        <v>109</v>
      </c>
      <c r="I110" s="3">
        <v>500</v>
      </c>
      <c r="J110" s="3" t="s">
        <v>54</v>
      </c>
      <c r="K110" s="3"/>
      <c r="L110" s="3"/>
      <c r="M110" s="26"/>
      <c r="N110" s="26"/>
      <c r="O110" s="3"/>
      <c r="P110" s="3"/>
      <c r="Q110" s="26" t="s">
        <v>182</v>
      </c>
      <c r="R110" s="3"/>
      <c r="S110" s="3"/>
      <c r="T110" s="3"/>
      <c r="U110" s="3"/>
      <c r="V110" s="66"/>
      <c r="W110" s="3"/>
      <c r="X110" s="3"/>
      <c r="Y110" s="3"/>
      <c r="Z110" s="3"/>
      <c r="AA110" s="3"/>
      <c r="AB110" s="3"/>
      <c r="AC110" s="67" t="s">
        <v>321</v>
      </c>
      <c r="AD110" s="68"/>
      <c r="AE110" s="69"/>
      <c r="AF110" s="69"/>
      <c r="AG110" s="69"/>
      <c r="AH110" s="69">
        <v>2</v>
      </c>
      <c r="AI110" s="69"/>
      <c r="AJ110" s="70"/>
      <c r="AK110" s="69"/>
      <c r="AL110" s="69"/>
      <c r="AM110" s="69"/>
      <c r="AN110" s="70"/>
      <c r="AO110" s="69"/>
      <c r="AP110" s="69">
        <v>1</v>
      </c>
      <c r="AQ110" s="69">
        <v>1</v>
      </c>
      <c r="AR110" s="69"/>
      <c r="AS110" s="69"/>
      <c r="AT110" s="69"/>
      <c r="AU110" s="177"/>
      <c r="BN110" s="14">
        <v>1</v>
      </c>
    </row>
    <row r="111" spans="1:126" ht="27.75" customHeight="1">
      <c r="A111" s="66" t="s">
        <v>329</v>
      </c>
      <c r="B111" s="3" t="s">
        <v>330</v>
      </c>
      <c r="C111" s="3" t="s">
        <v>108</v>
      </c>
      <c r="D111" s="3"/>
      <c r="E111" s="3"/>
      <c r="F111" s="3"/>
      <c r="G111" s="3">
        <v>11</v>
      </c>
      <c r="H111" s="3" t="s">
        <v>109</v>
      </c>
      <c r="I111" s="3">
        <v>500</v>
      </c>
      <c r="J111" s="22" t="s">
        <v>45</v>
      </c>
      <c r="K111" s="3"/>
      <c r="L111" s="3"/>
      <c r="M111" s="26"/>
      <c r="N111" s="26"/>
      <c r="O111" s="3"/>
      <c r="P111" s="3"/>
      <c r="Q111" s="26" t="s">
        <v>182</v>
      </c>
      <c r="R111" s="3"/>
      <c r="S111" s="3"/>
      <c r="T111" s="3"/>
      <c r="U111" s="3"/>
      <c r="V111" s="66" t="s">
        <v>331</v>
      </c>
      <c r="W111" s="3" t="s">
        <v>108</v>
      </c>
      <c r="X111" s="3"/>
      <c r="Y111" s="3">
        <v>50</v>
      </c>
      <c r="Z111" s="22">
        <v>2</v>
      </c>
      <c r="AA111" s="22">
        <v>2</v>
      </c>
      <c r="AB111" s="3" t="s">
        <v>108</v>
      </c>
      <c r="AC111" s="67" t="s">
        <v>332</v>
      </c>
      <c r="AD111" s="68"/>
      <c r="AE111" s="69"/>
      <c r="AF111" s="69"/>
      <c r="AG111" s="69"/>
      <c r="AH111" s="69"/>
      <c r="AI111" s="69"/>
      <c r="AJ111" s="70"/>
      <c r="AK111" s="69"/>
      <c r="AL111" s="69"/>
      <c r="AM111" s="69"/>
      <c r="AN111" s="70"/>
      <c r="AO111" s="69"/>
      <c r="AP111" s="69"/>
      <c r="AQ111" s="69"/>
      <c r="AR111" s="69"/>
      <c r="AS111" s="69"/>
      <c r="AT111" s="69"/>
      <c r="AU111" s="177"/>
    </row>
    <row r="112" spans="1:126" ht="42.75">
      <c r="A112" s="66" t="s">
        <v>329</v>
      </c>
      <c r="B112" s="3" t="s">
        <v>330</v>
      </c>
      <c r="C112" s="3" t="s">
        <v>108</v>
      </c>
      <c r="D112" s="3"/>
      <c r="E112" s="3"/>
      <c r="F112" s="3"/>
      <c r="G112" s="3">
        <v>11</v>
      </c>
      <c r="H112" s="3" t="s">
        <v>109</v>
      </c>
      <c r="I112" s="3">
        <v>500</v>
      </c>
      <c r="J112" s="3" t="s">
        <v>54</v>
      </c>
      <c r="K112" s="3"/>
      <c r="L112" s="3"/>
      <c r="M112" s="26" t="s">
        <v>86</v>
      </c>
      <c r="N112" s="26"/>
      <c r="O112" s="3"/>
      <c r="P112" s="3"/>
      <c r="Q112" s="26" t="s">
        <v>182</v>
      </c>
      <c r="R112" s="3" t="s">
        <v>108</v>
      </c>
      <c r="S112" s="3"/>
      <c r="T112" s="3"/>
      <c r="U112" s="3"/>
      <c r="V112" s="66" t="s">
        <v>331</v>
      </c>
      <c r="W112" s="3" t="s">
        <v>108</v>
      </c>
      <c r="X112" s="3"/>
      <c r="Y112" s="3">
        <v>50</v>
      </c>
      <c r="Z112" s="3">
        <v>2</v>
      </c>
      <c r="AA112" s="3">
        <v>2</v>
      </c>
      <c r="AB112" s="3" t="s">
        <v>108</v>
      </c>
      <c r="AC112" s="67" t="s">
        <v>333</v>
      </c>
      <c r="AD112" s="68"/>
      <c r="AE112" s="69"/>
      <c r="AF112" s="69"/>
      <c r="AG112" s="69">
        <v>1</v>
      </c>
      <c r="AH112" s="69">
        <v>2</v>
      </c>
      <c r="AI112" s="69"/>
      <c r="AJ112" s="70"/>
      <c r="AK112" s="69"/>
      <c r="AL112" s="69"/>
      <c r="AM112" s="69"/>
      <c r="AN112" s="70"/>
      <c r="AO112" s="69"/>
      <c r="AP112" s="69">
        <v>2</v>
      </c>
      <c r="AQ112" s="69">
        <v>3</v>
      </c>
      <c r="AR112" s="69"/>
      <c r="AS112" s="69"/>
      <c r="AT112" s="69"/>
      <c r="AU112" s="177"/>
      <c r="BN112" s="14">
        <v>1</v>
      </c>
      <c r="DM112" s="14">
        <v>1</v>
      </c>
    </row>
    <row r="113" spans="1:132" ht="27.75" customHeight="1">
      <c r="A113" s="66" t="s">
        <v>334</v>
      </c>
      <c r="B113" s="3"/>
      <c r="C113" s="3"/>
      <c r="D113" s="3" t="s">
        <v>108</v>
      </c>
      <c r="E113" s="3"/>
      <c r="F113" s="3"/>
      <c r="G113" s="3">
        <v>12</v>
      </c>
      <c r="H113" s="3" t="s">
        <v>335</v>
      </c>
      <c r="I113" s="3">
        <v>750</v>
      </c>
      <c r="J113" s="3" t="s">
        <v>53</v>
      </c>
      <c r="K113" s="3"/>
      <c r="L113" s="3"/>
      <c r="M113" s="26"/>
      <c r="N113" s="26"/>
      <c r="O113" s="3"/>
      <c r="P113" s="3"/>
      <c r="Q113" s="26"/>
      <c r="R113" s="3"/>
      <c r="S113" s="3"/>
      <c r="T113" s="3"/>
      <c r="U113" s="3"/>
      <c r="V113" s="66"/>
      <c r="W113" s="3"/>
      <c r="X113" s="3"/>
      <c r="Y113" s="3"/>
      <c r="Z113" s="3"/>
      <c r="AA113" s="3"/>
      <c r="AB113" s="3"/>
      <c r="AC113" s="67" t="s">
        <v>336</v>
      </c>
      <c r="AD113" s="68"/>
      <c r="AE113" s="69"/>
      <c r="AF113" s="69"/>
      <c r="AG113" s="69"/>
      <c r="AH113" s="69">
        <v>2</v>
      </c>
      <c r="AI113" s="69"/>
      <c r="AJ113" s="70"/>
      <c r="AK113" s="69"/>
      <c r="AL113" s="69"/>
      <c r="AM113" s="69"/>
      <c r="AN113" s="70"/>
      <c r="AO113" s="69"/>
      <c r="AP113" s="69">
        <v>1</v>
      </c>
      <c r="AQ113" s="69">
        <v>1</v>
      </c>
      <c r="AR113" s="69"/>
      <c r="AS113" s="69"/>
      <c r="AT113" s="69"/>
      <c r="AU113" s="177"/>
      <c r="BL113" s="14">
        <v>1</v>
      </c>
    </row>
    <row r="114" spans="1:132" ht="28.5">
      <c r="A114" s="66" t="s">
        <v>337</v>
      </c>
      <c r="B114" s="3" t="s">
        <v>338</v>
      </c>
      <c r="C114" s="3" t="s">
        <v>108</v>
      </c>
      <c r="D114" s="3"/>
      <c r="E114" s="3"/>
      <c r="F114" s="3"/>
      <c r="G114" s="3">
        <v>8</v>
      </c>
      <c r="H114" s="3" t="s">
        <v>109</v>
      </c>
      <c r="I114" s="3">
        <v>300</v>
      </c>
      <c r="J114" s="22" t="s">
        <v>59</v>
      </c>
      <c r="K114" s="3"/>
      <c r="L114" s="3"/>
      <c r="M114" s="26"/>
      <c r="N114" s="26"/>
      <c r="O114" s="3"/>
      <c r="P114" s="3"/>
      <c r="Q114" s="26" t="s">
        <v>182</v>
      </c>
      <c r="R114" s="3"/>
      <c r="S114" s="3"/>
      <c r="T114" s="3"/>
      <c r="U114" s="3"/>
      <c r="V114" s="66"/>
      <c r="W114" s="3"/>
      <c r="X114" s="3"/>
      <c r="Y114" s="3"/>
      <c r="Z114" s="3"/>
      <c r="AA114" s="3"/>
      <c r="AB114" s="3"/>
      <c r="AC114" s="67" t="s">
        <v>339</v>
      </c>
      <c r="AD114" s="68"/>
      <c r="AE114" s="69"/>
      <c r="AF114" s="69"/>
      <c r="AG114" s="69"/>
      <c r="AH114" s="69"/>
      <c r="AI114" s="69"/>
      <c r="AJ114" s="70"/>
      <c r="AK114" s="69"/>
      <c r="AL114" s="69"/>
      <c r="AM114" s="69"/>
      <c r="AN114" s="70"/>
      <c r="AO114" s="69"/>
      <c r="AP114" s="69"/>
      <c r="AQ114" s="69"/>
      <c r="AR114" s="69"/>
      <c r="AS114" s="69"/>
      <c r="AT114" s="69"/>
      <c r="AU114" s="177"/>
    </row>
    <row r="115" spans="1:132" ht="27.75" customHeight="1">
      <c r="A115" s="66" t="s">
        <v>340</v>
      </c>
      <c r="B115" s="3" t="s">
        <v>341</v>
      </c>
      <c r="C115" s="3" t="s">
        <v>108</v>
      </c>
      <c r="D115" s="3"/>
      <c r="E115" s="3"/>
      <c r="F115" s="3"/>
      <c r="G115" s="3">
        <v>12</v>
      </c>
      <c r="H115" s="3" t="s">
        <v>109</v>
      </c>
      <c r="I115" s="3">
        <v>500</v>
      </c>
      <c r="J115" s="22" t="s">
        <v>63</v>
      </c>
      <c r="K115" s="3"/>
      <c r="L115" s="3"/>
      <c r="M115" s="26"/>
      <c r="N115" s="26"/>
      <c r="O115" s="3" t="s">
        <v>176</v>
      </c>
      <c r="P115" s="3"/>
      <c r="Q115" s="26" t="s">
        <v>182</v>
      </c>
      <c r="R115" s="3" t="s">
        <v>108</v>
      </c>
      <c r="S115" s="3"/>
      <c r="T115" s="3"/>
      <c r="U115" s="3"/>
      <c r="V115" s="66" t="s">
        <v>342</v>
      </c>
      <c r="W115" s="3" t="s">
        <v>108</v>
      </c>
      <c r="X115" s="3"/>
      <c r="Y115" s="3">
        <v>50</v>
      </c>
      <c r="Z115" s="22">
        <v>2</v>
      </c>
      <c r="AA115" s="22">
        <v>2</v>
      </c>
      <c r="AB115" s="3" t="s">
        <v>108</v>
      </c>
      <c r="AC115" s="67" t="s">
        <v>343</v>
      </c>
      <c r="AD115" s="68"/>
      <c r="AE115" s="69"/>
      <c r="AF115" s="69"/>
      <c r="AG115" s="69"/>
      <c r="AH115" s="69"/>
      <c r="AI115" s="69"/>
      <c r="AJ115" s="70"/>
      <c r="AK115" s="69"/>
      <c r="AL115" s="69"/>
      <c r="AM115" s="69"/>
      <c r="AN115" s="70"/>
      <c r="AO115" s="69"/>
      <c r="AP115" s="69"/>
      <c r="AQ115" s="69"/>
      <c r="AR115" s="69"/>
      <c r="AS115" s="69"/>
      <c r="AT115" s="69"/>
      <c r="AU115" s="177"/>
    </row>
    <row r="116" spans="1:132" ht="42.75">
      <c r="A116" s="66" t="s">
        <v>340</v>
      </c>
      <c r="B116" s="3" t="s">
        <v>341</v>
      </c>
      <c r="C116" s="3" t="s">
        <v>108</v>
      </c>
      <c r="D116" s="3"/>
      <c r="E116" s="3"/>
      <c r="F116" s="3"/>
      <c r="G116" s="3">
        <v>12</v>
      </c>
      <c r="H116" s="3" t="s">
        <v>109</v>
      </c>
      <c r="I116" s="3">
        <v>500</v>
      </c>
      <c r="J116" s="3" t="s">
        <v>69</v>
      </c>
      <c r="K116" s="3"/>
      <c r="L116" s="3"/>
      <c r="M116" s="26"/>
      <c r="N116" s="26"/>
      <c r="O116" s="3" t="s">
        <v>176</v>
      </c>
      <c r="P116" s="3"/>
      <c r="Q116" s="26" t="s">
        <v>182</v>
      </c>
      <c r="R116" s="3" t="s">
        <v>108</v>
      </c>
      <c r="S116" s="3"/>
      <c r="T116" s="3"/>
      <c r="U116" s="3"/>
      <c r="V116" s="66" t="s">
        <v>342</v>
      </c>
      <c r="W116" s="3" t="s">
        <v>108</v>
      </c>
      <c r="X116" s="3"/>
      <c r="Y116" s="3">
        <v>50</v>
      </c>
      <c r="Z116" s="3">
        <v>2</v>
      </c>
      <c r="AA116" s="3">
        <v>2</v>
      </c>
      <c r="AB116" s="3" t="s">
        <v>108</v>
      </c>
      <c r="AC116" s="67" t="s">
        <v>344</v>
      </c>
      <c r="AD116" s="68"/>
      <c r="AE116" s="69"/>
      <c r="AF116" s="69"/>
      <c r="AG116" s="69"/>
      <c r="AH116" s="69">
        <v>2</v>
      </c>
      <c r="AI116" s="69"/>
      <c r="AJ116" s="70"/>
      <c r="AK116" s="69"/>
      <c r="AL116" s="69"/>
      <c r="AM116" s="69"/>
      <c r="AN116" s="70"/>
      <c r="AO116" s="69"/>
      <c r="AP116" s="69">
        <v>1</v>
      </c>
      <c r="AQ116" s="69">
        <v>1</v>
      </c>
      <c r="AR116" s="69"/>
      <c r="AS116" s="69"/>
      <c r="AT116" s="69"/>
      <c r="AU116" s="177"/>
      <c r="CM116" s="14">
        <v>1</v>
      </c>
    </row>
    <row r="117" spans="1:132" ht="27.75" customHeight="1">
      <c r="A117" s="66" t="s">
        <v>345</v>
      </c>
      <c r="B117" s="3" t="s">
        <v>346</v>
      </c>
      <c r="C117" s="3" t="s">
        <v>108</v>
      </c>
      <c r="D117" s="3"/>
      <c r="E117" s="3"/>
      <c r="F117" s="3"/>
      <c r="G117" s="3">
        <v>12</v>
      </c>
      <c r="H117" s="3" t="s">
        <v>109</v>
      </c>
      <c r="I117" s="3">
        <v>510</v>
      </c>
      <c r="J117" s="22" t="s">
        <v>45</v>
      </c>
      <c r="K117" s="3"/>
      <c r="L117" s="3"/>
      <c r="M117" s="26"/>
      <c r="N117" s="26"/>
      <c r="O117" s="3"/>
      <c r="P117" s="3"/>
      <c r="Q117" s="26" t="s">
        <v>182</v>
      </c>
      <c r="R117" s="3"/>
      <c r="S117" s="3"/>
      <c r="T117" s="3"/>
      <c r="U117" s="3"/>
      <c r="V117" s="20"/>
      <c r="W117" s="20"/>
      <c r="X117" s="20"/>
      <c r="Y117" s="20"/>
      <c r="Z117" s="20"/>
      <c r="AA117" s="20"/>
      <c r="AB117" s="20"/>
      <c r="AC117" s="67" t="s">
        <v>320</v>
      </c>
      <c r="AD117" s="68"/>
      <c r="AE117" s="69"/>
      <c r="AF117" s="69"/>
      <c r="AG117" s="69"/>
      <c r="AH117" s="69"/>
      <c r="AI117" s="69"/>
      <c r="AJ117" s="70"/>
      <c r="AK117" s="69"/>
      <c r="AL117" s="69"/>
      <c r="AM117" s="69"/>
      <c r="AN117" s="70"/>
      <c r="AO117" s="69"/>
      <c r="AP117" s="69"/>
      <c r="AQ117" s="69"/>
      <c r="AR117" s="69"/>
      <c r="AS117" s="69"/>
      <c r="AT117" s="69"/>
      <c r="AU117" s="177"/>
    </row>
    <row r="118" spans="1:132" ht="27.75" customHeight="1">
      <c r="A118" s="66" t="s">
        <v>345</v>
      </c>
      <c r="B118" s="3" t="s">
        <v>346</v>
      </c>
      <c r="C118" s="3" t="s">
        <v>108</v>
      </c>
      <c r="D118" s="3"/>
      <c r="E118" s="3"/>
      <c r="F118" s="3"/>
      <c r="G118" s="3">
        <v>12</v>
      </c>
      <c r="H118" s="3" t="s">
        <v>109</v>
      </c>
      <c r="I118" s="3">
        <v>510</v>
      </c>
      <c r="J118" s="3" t="s">
        <v>54</v>
      </c>
      <c r="K118" s="3"/>
      <c r="L118" s="3"/>
      <c r="M118" s="26"/>
      <c r="N118" s="26"/>
      <c r="O118" s="3"/>
      <c r="P118" s="3"/>
      <c r="Q118" s="26" t="s">
        <v>182</v>
      </c>
      <c r="R118" s="3"/>
      <c r="S118" s="3"/>
      <c r="T118" s="3"/>
      <c r="U118" s="3"/>
      <c r="V118" s="20"/>
      <c r="W118" s="20"/>
      <c r="X118" s="20"/>
      <c r="Y118" s="20"/>
      <c r="Z118" s="20"/>
      <c r="AA118" s="20"/>
      <c r="AB118" s="20"/>
      <c r="AC118" s="67" t="s">
        <v>321</v>
      </c>
      <c r="AD118" s="68"/>
      <c r="AE118" s="69"/>
      <c r="AF118" s="69"/>
      <c r="AG118" s="69"/>
      <c r="AH118" s="69">
        <v>2</v>
      </c>
      <c r="AI118" s="69"/>
      <c r="AJ118" s="70"/>
      <c r="AK118" s="69"/>
      <c r="AL118" s="69"/>
      <c r="AM118" s="69"/>
      <c r="AN118" s="70"/>
      <c r="AO118" s="69"/>
      <c r="AP118" s="69">
        <v>1</v>
      </c>
      <c r="AQ118" s="69">
        <v>1</v>
      </c>
      <c r="AR118" s="69"/>
      <c r="AS118" s="69"/>
      <c r="AT118" s="69"/>
      <c r="AU118" s="177"/>
      <c r="BN118" s="14">
        <v>1</v>
      </c>
    </row>
    <row r="119" spans="1:132" ht="27.75" customHeight="1">
      <c r="A119" s="66" t="s">
        <v>347</v>
      </c>
      <c r="B119" s="3" t="s">
        <v>348</v>
      </c>
      <c r="C119" s="3" t="s">
        <v>108</v>
      </c>
      <c r="D119" s="3"/>
      <c r="E119" s="3"/>
      <c r="F119" s="3"/>
      <c r="G119" s="3">
        <v>11</v>
      </c>
      <c r="H119" s="3" t="s">
        <v>109</v>
      </c>
      <c r="I119" s="3">
        <v>500</v>
      </c>
      <c r="J119" s="22" t="s">
        <v>63</v>
      </c>
      <c r="K119" s="3"/>
      <c r="L119" s="3"/>
      <c r="M119" s="26"/>
      <c r="N119" s="26"/>
      <c r="O119" s="22" t="s">
        <v>92</v>
      </c>
      <c r="P119" s="3"/>
      <c r="Q119" s="26" t="s">
        <v>182</v>
      </c>
      <c r="R119" s="3" t="s">
        <v>108</v>
      </c>
      <c r="S119" s="3"/>
      <c r="T119" s="3"/>
      <c r="U119" s="3"/>
      <c r="V119" s="66" t="s">
        <v>349</v>
      </c>
      <c r="W119" s="3" t="s">
        <v>108</v>
      </c>
      <c r="X119" s="3"/>
      <c r="Y119" s="3">
        <v>75</v>
      </c>
      <c r="Z119" s="3">
        <v>2</v>
      </c>
      <c r="AA119" s="3">
        <v>2</v>
      </c>
      <c r="AB119" s="3" t="s">
        <v>108</v>
      </c>
      <c r="AC119" s="67" t="s">
        <v>343</v>
      </c>
      <c r="AD119" s="68"/>
      <c r="AE119" s="69"/>
      <c r="AF119" s="69"/>
      <c r="AG119" s="69"/>
      <c r="AH119" s="69"/>
      <c r="AI119" s="69"/>
      <c r="AJ119" s="70"/>
      <c r="AK119" s="69"/>
      <c r="AL119" s="69"/>
      <c r="AM119" s="69"/>
      <c r="AN119" s="70"/>
      <c r="AO119" s="69"/>
      <c r="AP119" s="69"/>
      <c r="AQ119" s="69"/>
      <c r="AR119" s="69"/>
      <c r="AS119" s="69"/>
      <c r="AT119" s="69"/>
      <c r="AU119" s="177"/>
    </row>
    <row r="120" spans="1:132" ht="27.75" customHeight="1">
      <c r="A120" s="66" t="s">
        <v>347</v>
      </c>
      <c r="B120" s="3" t="s">
        <v>348</v>
      </c>
      <c r="C120" s="3" t="s">
        <v>108</v>
      </c>
      <c r="D120" s="3"/>
      <c r="E120" s="3"/>
      <c r="F120" s="3"/>
      <c r="G120" s="3">
        <v>11</v>
      </c>
      <c r="H120" s="3" t="s">
        <v>109</v>
      </c>
      <c r="I120" s="3">
        <v>500</v>
      </c>
      <c r="J120" s="3" t="s">
        <v>69</v>
      </c>
      <c r="K120" s="3"/>
      <c r="L120" s="3"/>
      <c r="M120" s="26"/>
      <c r="N120" s="26"/>
      <c r="O120" s="3" t="s">
        <v>98</v>
      </c>
      <c r="P120" s="3"/>
      <c r="Q120" s="26" t="s">
        <v>182</v>
      </c>
      <c r="R120" s="3" t="s">
        <v>108</v>
      </c>
      <c r="S120" s="3"/>
      <c r="T120" s="3"/>
      <c r="U120" s="3"/>
      <c r="V120" s="66" t="s">
        <v>349</v>
      </c>
      <c r="W120" s="3" t="s">
        <v>108</v>
      </c>
      <c r="X120" s="3"/>
      <c r="Y120" s="3">
        <v>75</v>
      </c>
      <c r="Z120" s="3">
        <v>2</v>
      </c>
      <c r="AA120" s="3">
        <v>2</v>
      </c>
      <c r="AB120" s="3" t="s">
        <v>108</v>
      </c>
      <c r="AC120" s="67" t="s">
        <v>350</v>
      </c>
      <c r="AD120" s="68"/>
      <c r="AE120" s="69"/>
      <c r="AF120" s="69"/>
      <c r="AG120" s="69"/>
      <c r="AH120" s="69">
        <v>2</v>
      </c>
      <c r="AI120" s="69"/>
      <c r="AJ120" s="70"/>
      <c r="AK120" s="69"/>
      <c r="AL120" s="69"/>
      <c r="AM120" s="69"/>
      <c r="AN120" s="70"/>
      <c r="AO120" s="69">
        <v>2</v>
      </c>
      <c r="AP120" s="69">
        <v>1</v>
      </c>
      <c r="AQ120" s="69">
        <v>1</v>
      </c>
      <c r="AR120" s="69"/>
      <c r="AS120" s="69"/>
      <c r="AT120" s="69"/>
      <c r="AU120" s="177"/>
      <c r="CM120" s="14">
        <v>1</v>
      </c>
      <c r="EB120" s="14">
        <v>1</v>
      </c>
    </row>
    <row r="121" spans="1:132" ht="27.75" customHeight="1">
      <c r="A121" s="66" t="s">
        <v>351</v>
      </c>
      <c r="B121" s="3" t="s">
        <v>352</v>
      </c>
      <c r="C121" s="3" t="s">
        <v>108</v>
      </c>
      <c r="D121" s="3"/>
      <c r="E121" s="3"/>
      <c r="F121" s="3"/>
      <c r="G121" s="3">
        <v>12</v>
      </c>
      <c r="H121" s="3" t="s">
        <v>109</v>
      </c>
      <c r="I121" s="3">
        <v>500</v>
      </c>
      <c r="J121" s="22" t="s">
        <v>63</v>
      </c>
      <c r="K121" s="3" t="s">
        <v>175</v>
      </c>
      <c r="L121" s="3"/>
      <c r="M121" s="26"/>
      <c r="N121" s="26"/>
      <c r="O121" s="3" t="s">
        <v>146</v>
      </c>
      <c r="P121" s="3"/>
      <c r="Q121" s="26" t="s">
        <v>182</v>
      </c>
      <c r="R121" s="3" t="s">
        <v>108</v>
      </c>
      <c r="S121" s="3"/>
      <c r="T121" s="3"/>
      <c r="U121" s="3"/>
      <c r="V121" s="66" t="s">
        <v>353</v>
      </c>
      <c r="W121" s="3" t="s">
        <v>108</v>
      </c>
      <c r="X121" s="3"/>
      <c r="Y121" s="3">
        <v>50</v>
      </c>
      <c r="Z121" s="22">
        <v>2</v>
      </c>
      <c r="AA121" s="22">
        <v>2</v>
      </c>
      <c r="AB121" s="3" t="s">
        <v>108</v>
      </c>
      <c r="AC121" s="67" t="s">
        <v>332</v>
      </c>
      <c r="AD121" s="68"/>
      <c r="AE121" s="69"/>
      <c r="AF121" s="69"/>
      <c r="AG121" s="69"/>
      <c r="AH121" s="69"/>
      <c r="AI121" s="69"/>
      <c r="AJ121" s="70"/>
      <c r="AK121" s="69"/>
      <c r="AL121" s="69"/>
      <c r="AM121" s="69"/>
      <c r="AN121" s="70"/>
      <c r="AO121" s="69"/>
      <c r="AP121" s="69"/>
      <c r="AQ121" s="69"/>
      <c r="AR121" s="69"/>
      <c r="AS121" s="69"/>
      <c r="AT121" s="69"/>
      <c r="AU121" s="177"/>
    </row>
    <row r="122" spans="1:132" ht="42.75">
      <c r="A122" s="66" t="s">
        <v>351</v>
      </c>
      <c r="B122" s="3" t="s">
        <v>352</v>
      </c>
      <c r="C122" s="3" t="s">
        <v>108</v>
      </c>
      <c r="D122" s="3"/>
      <c r="E122" s="3"/>
      <c r="F122" s="3"/>
      <c r="G122" s="3">
        <v>12</v>
      </c>
      <c r="H122" s="3" t="s">
        <v>109</v>
      </c>
      <c r="I122" s="3">
        <v>500</v>
      </c>
      <c r="J122" s="3" t="s">
        <v>63</v>
      </c>
      <c r="K122" s="3" t="s">
        <v>175</v>
      </c>
      <c r="L122" s="3"/>
      <c r="M122" s="26"/>
      <c r="N122" s="26"/>
      <c r="O122" s="3" t="s">
        <v>146</v>
      </c>
      <c r="P122" s="3"/>
      <c r="Q122" s="26" t="s">
        <v>182</v>
      </c>
      <c r="R122" s="3" t="s">
        <v>108</v>
      </c>
      <c r="S122" s="3"/>
      <c r="T122" s="3"/>
      <c r="U122" s="3"/>
      <c r="V122" s="66" t="s">
        <v>353</v>
      </c>
      <c r="W122" s="3" t="s">
        <v>108</v>
      </c>
      <c r="X122" s="3"/>
      <c r="Y122" s="3">
        <v>50</v>
      </c>
      <c r="Z122" s="3">
        <v>2</v>
      </c>
      <c r="AA122" s="3">
        <v>2</v>
      </c>
      <c r="AB122" s="3" t="s">
        <v>108</v>
      </c>
      <c r="AC122" s="67" t="s">
        <v>333</v>
      </c>
      <c r="AD122" s="68"/>
      <c r="AE122" s="69"/>
      <c r="AF122" s="69">
        <v>2</v>
      </c>
      <c r="AG122" s="69"/>
      <c r="AH122" s="69"/>
      <c r="AI122" s="69"/>
      <c r="AJ122" s="70"/>
      <c r="AK122" s="69"/>
      <c r="AL122" s="69"/>
      <c r="AM122" s="69"/>
      <c r="AN122" s="70"/>
      <c r="AO122" s="69"/>
      <c r="AP122" s="69">
        <v>1</v>
      </c>
      <c r="AQ122" s="69">
        <v>2</v>
      </c>
      <c r="AR122" s="69"/>
      <c r="AS122" s="69"/>
      <c r="AT122" s="69"/>
      <c r="AU122" s="177"/>
      <c r="CC122" s="14">
        <v>1</v>
      </c>
    </row>
    <row r="123" spans="1:132" ht="25.5" customHeight="1">
      <c r="A123" s="66" t="s">
        <v>354</v>
      </c>
      <c r="B123" s="3" t="s">
        <v>355</v>
      </c>
      <c r="C123" s="3" t="s">
        <v>108</v>
      </c>
      <c r="D123" s="3"/>
      <c r="E123" s="3"/>
      <c r="F123" s="3"/>
      <c r="G123" s="3">
        <v>12</v>
      </c>
      <c r="H123" s="3" t="s">
        <v>109</v>
      </c>
      <c r="I123" s="3">
        <v>510</v>
      </c>
      <c r="J123" s="22" t="s">
        <v>51</v>
      </c>
      <c r="K123" s="3"/>
      <c r="L123" s="3"/>
      <c r="M123" s="26"/>
      <c r="N123" s="26"/>
      <c r="O123" s="3"/>
      <c r="P123" s="3"/>
      <c r="Q123" s="26" t="s">
        <v>182</v>
      </c>
      <c r="R123" s="3"/>
      <c r="S123" s="3"/>
      <c r="T123" s="3"/>
      <c r="U123" s="3"/>
      <c r="V123" s="66"/>
      <c r="W123" s="3"/>
      <c r="X123" s="3"/>
      <c r="Y123" s="3"/>
      <c r="Z123" s="3"/>
      <c r="AA123" s="3"/>
      <c r="AB123" s="3"/>
      <c r="AC123" s="67" t="s">
        <v>284</v>
      </c>
      <c r="AD123" s="68"/>
      <c r="AE123" s="69"/>
      <c r="AF123" s="69"/>
      <c r="AG123" s="69"/>
      <c r="AH123" s="69"/>
      <c r="AI123" s="69"/>
      <c r="AJ123" s="70"/>
      <c r="AK123" s="69"/>
      <c r="AL123" s="69"/>
      <c r="AM123" s="69"/>
      <c r="AN123" s="70"/>
      <c r="AO123" s="69"/>
      <c r="AP123" s="69"/>
      <c r="AQ123" s="69"/>
      <c r="AR123" s="69"/>
      <c r="AS123" s="69"/>
      <c r="AT123" s="69"/>
      <c r="AU123" s="177"/>
    </row>
    <row r="124" spans="1:132" ht="27.75" customHeight="1">
      <c r="A124" s="66" t="s">
        <v>354</v>
      </c>
      <c r="B124" s="3" t="s">
        <v>355</v>
      </c>
      <c r="C124" s="3" t="s">
        <v>108</v>
      </c>
      <c r="D124" s="3"/>
      <c r="E124" s="3"/>
      <c r="F124" s="3"/>
      <c r="G124" s="3">
        <v>12</v>
      </c>
      <c r="H124" s="3" t="s">
        <v>109</v>
      </c>
      <c r="I124" s="3">
        <v>510</v>
      </c>
      <c r="J124" s="3" t="s">
        <v>72</v>
      </c>
      <c r="K124" s="3"/>
      <c r="L124" s="3"/>
      <c r="M124" s="26" t="s">
        <v>356</v>
      </c>
      <c r="N124" s="26"/>
      <c r="O124" s="3"/>
      <c r="P124" s="3"/>
      <c r="Q124" s="26" t="s">
        <v>182</v>
      </c>
      <c r="R124" s="3"/>
      <c r="S124" s="3"/>
      <c r="T124" s="3"/>
      <c r="U124" s="3"/>
      <c r="V124" s="66"/>
      <c r="W124" s="3"/>
      <c r="X124" s="3"/>
      <c r="Y124" s="3"/>
      <c r="Z124" s="3"/>
      <c r="AA124" s="3"/>
      <c r="AB124" s="3"/>
      <c r="AC124" s="67" t="s">
        <v>357</v>
      </c>
      <c r="AD124" s="68"/>
      <c r="AE124" s="69"/>
      <c r="AF124" s="69"/>
      <c r="AG124" s="69">
        <v>1</v>
      </c>
      <c r="AH124" s="69">
        <v>2</v>
      </c>
      <c r="AI124" s="69"/>
      <c r="AJ124" s="70"/>
      <c r="AK124" s="69"/>
      <c r="AL124" s="69"/>
      <c r="AM124" s="69"/>
      <c r="AN124" s="70"/>
      <c r="AO124" s="69"/>
      <c r="AP124" s="69">
        <v>2</v>
      </c>
      <c r="AQ124" s="69">
        <v>3</v>
      </c>
      <c r="AR124" s="69"/>
      <c r="AS124" s="69"/>
      <c r="AT124" s="69"/>
      <c r="AU124" s="177"/>
      <c r="CR124" s="14">
        <v>1</v>
      </c>
      <c r="DK124" s="14">
        <v>1</v>
      </c>
    </row>
    <row r="125" spans="1:132" ht="27.75" customHeight="1">
      <c r="A125" s="66" t="s">
        <v>358</v>
      </c>
      <c r="B125" s="3" t="s">
        <v>359</v>
      </c>
      <c r="C125" s="3" t="s">
        <v>108</v>
      </c>
      <c r="D125" s="3"/>
      <c r="E125" s="3"/>
      <c r="F125" s="3"/>
      <c r="G125" s="3">
        <v>12</v>
      </c>
      <c r="H125" s="3" t="s">
        <v>109</v>
      </c>
      <c r="I125" s="3">
        <v>510</v>
      </c>
      <c r="J125" s="22" t="s">
        <v>72</v>
      </c>
      <c r="K125" s="3"/>
      <c r="L125" s="3"/>
      <c r="M125" s="26"/>
      <c r="N125" s="26"/>
      <c r="O125" s="3"/>
      <c r="P125" s="3"/>
      <c r="Q125" s="26" t="s">
        <v>182</v>
      </c>
      <c r="R125" s="3"/>
      <c r="S125" s="3"/>
      <c r="T125" s="3"/>
      <c r="U125" s="3"/>
      <c r="V125" s="66"/>
      <c r="W125" s="3"/>
      <c r="X125" s="3"/>
      <c r="Y125" s="3"/>
      <c r="Z125" s="3"/>
      <c r="AA125" s="3"/>
      <c r="AB125" s="3"/>
      <c r="AC125" s="67" t="s">
        <v>284</v>
      </c>
      <c r="AD125" s="68"/>
      <c r="AE125" s="69"/>
      <c r="AF125" s="69"/>
      <c r="AG125" s="69"/>
      <c r="AH125" s="69"/>
      <c r="AI125" s="69"/>
      <c r="AJ125" s="70"/>
      <c r="AK125" s="69"/>
      <c r="AL125" s="69"/>
      <c r="AM125" s="69"/>
      <c r="AN125" s="70"/>
      <c r="AO125" s="69"/>
      <c r="AP125" s="69"/>
      <c r="AQ125" s="69"/>
      <c r="AR125" s="69"/>
      <c r="AS125" s="69"/>
      <c r="AT125" s="69"/>
      <c r="AU125" s="177"/>
    </row>
    <row r="126" spans="1:132" ht="27.75" customHeight="1">
      <c r="A126" s="66" t="s">
        <v>358</v>
      </c>
      <c r="B126" s="3" t="s">
        <v>359</v>
      </c>
      <c r="C126" s="3" t="s">
        <v>108</v>
      </c>
      <c r="D126" s="3"/>
      <c r="E126" s="3"/>
      <c r="F126" s="3"/>
      <c r="G126" s="3">
        <v>12</v>
      </c>
      <c r="H126" s="3" t="s">
        <v>109</v>
      </c>
      <c r="I126" s="3">
        <v>510</v>
      </c>
      <c r="J126" s="3" t="s">
        <v>54</v>
      </c>
      <c r="K126" s="3"/>
      <c r="L126" s="3"/>
      <c r="M126" s="26"/>
      <c r="N126" s="26"/>
      <c r="O126" s="3"/>
      <c r="P126" s="3"/>
      <c r="Q126" s="26" t="s">
        <v>182</v>
      </c>
      <c r="R126" s="3"/>
      <c r="S126" s="3"/>
      <c r="T126" s="3"/>
      <c r="U126" s="3"/>
      <c r="V126" s="66"/>
      <c r="W126" s="3"/>
      <c r="X126" s="3"/>
      <c r="Y126" s="3"/>
      <c r="Z126" s="3"/>
      <c r="AA126" s="3"/>
      <c r="AB126" s="3"/>
      <c r="AC126" s="67" t="s">
        <v>288</v>
      </c>
      <c r="AD126" s="68"/>
      <c r="AE126" s="69"/>
      <c r="AF126" s="69"/>
      <c r="AG126" s="69"/>
      <c r="AH126" s="69">
        <v>2</v>
      </c>
      <c r="AI126" s="69"/>
      <c r="AJ126" s="70"/>
      <c r="AK126" s="69"/>
      <c r="AL126" s="69"/>
      <c r="AM126" s="69"/>
      <c r="AN126" s="70"/>
      <c r="AO126" s="69"/>
      <c r="AP126" s="69">
        <v>1</v>
      </c>
      <c r="AQ126" s="69">
        <v>1</v>
      </c>
      <c r="AR126" s="69"/>
      <c r="AS126" s="69"/>
      <c r="AT126" s="69"/>
      <c r="AU126" s="177"/>
      <c r="BN126" s="14">
        <v>1</v>
      </c>
    </row>
    <row r="127" spans="1:132" ht="28.5">
      <c r="A127" s="66" t="s">
        <v>360</v>
      </c>
      <c r="B127" s="3" t="s">
        <v>361</v>
      </c>
      <c r="C127" s="3" t="s">
        <v>108</v>
      </c>
      <c r="D127" s="3"/>
      <c r="E127" s="3"/>
      <c r="F127" s="3"/>
      <c r="G127" s="3">
        <v>12</v>
      </c>
      <c r="H127" s="3" t="s">
        <v>109</v>
      </c>
      <c r="I127" s="3">
        <v>510</v>
      </c>
      <c r="J127" s="22" t="s">
        <v>63</v>
      </c>
      <c r="K127" s="3"/>
      <c r="L127" s="3"/>
      <c r="M127" s="26"/>
      <c r="N127" s="26"/>
      <c r="O127" s="3"/>
      <c r="P127" s="3"/>
      <c r="Q127" s="26" t="s">
        <v>182</v>
      </c>
      <c r="R127" s="3" t="s">
        <v>108</v>
      </c>
      <c r="S127" s="3"/>
      <c r="T127" s="3"/>
      <c r="U127" s="3"/>
      <c r="V127" s="66" t="s">
        <v>362</v>
      </c>
      <c r="W127" s="3" t="s">
        <v>108</v>
      </c>
      <c r="X127" s="3"/>
      <c r="Y127" s="3">
        <v>75</v>
      </c>
      <c r="Z127" s="22">
        <v>2</v>
      </c>
      <c r="AA127" s="22">
        <v>2</v>
      </c>
      <c r="AB127" s="3" t="s">
        <v>108</v>
      </c>
      <c r="AC127" s="67" t="s">
        <v>363</v>
      </c>
      <c r="AD127" s="68"/>
      <c r="AE127" s="69"/>
      <c r="AF127" s="69"/>
      <c r="AG127" s="69"/>
      <c r="AH127" s="69"/>
      <c r="AI127" s="69"/>
      <c r="AJ127" s="70"/>
      <c r="AK127" s="69"/>
      <c r="AL127" s="69"/>
      <c r="AM127" s="69"/>
      <c r="AN127" s="70"/>
      <c r="AO127" s="69"/>
      <c r="AP127" s="69"/>
      <c r="AQ127" s="69"/>
      <c r="AR127" s="69"/>
      <c r="AS127" s="69"/>
      <c r="AT127" s="69"/>
      <c r="AU127" s="177"/>
    </row>
    <row r="128" spans="1:132" ht="42.75">
      <c r="A128" s="66" t="s">
        <v>360</v>
      </c>
      <c r="B128" s="3" t="s">
        <v>361</v>
      </c>
      <c r="C128" s="3" t="s">
        <v>108</v>
      </c>
      <c r="D128" s="3"/>
      <c r="E128" s="3"/>
      <c r="F128" s="3"/>
      <c r="G128" s="3">
        <v>12</v>
      </c>
      <c r="H128" s="3" t="s">
        <v>109</v>
      </c>
      <c r="I128" s="3">
        <v>510</v>
      </c>
      <c r="J128" s="3" t="s">
        <v>54</v>
      </c>
      <c r="K128" s="3"/>
      <c r="L128" s="3"/>
      <c r="M128" s="3" t="s">
        <v>86</v>
      </c>
      <c r="N128" s="26"/>
      <c r="O128" s="3"/>
      <c r="P128" s="3"/>
      <c r="Q128" s="26" t="s">
        <v>182</v>
      </c>
      <c r="R128" s="3" t="s">
        <v>108</v>
      </c>
      <c r="S128" s="3"/>
      <c r="T128" s="3"/>
      <c r="U128" s="3"/>
      <c r="V128" s="66" t="s">
        <v>362</v>
      </c>
      <c r="W128" s="3" t="s">
        <v>108</v>
      </c>
      <c r="X128" s="3"/>
      <c r="Y128" s="3">
        <v>75</v>
      </c>
      <c r="Z128" s="3">
        <v>2</v>
      </c>
      <c r="AA128" s="3">
        <v>2</v>
      </c>
      <c r="AB128" s="3" t="s">
        <v>108</v>
      </c>
      <c r="AC128" s="67" t="s">
        <v>364</v>
      </c>
      <c r="AD128" s="68"/>
      <c r="AE128" s="69"/>
      <c r="AF128" s="69"/>
      <c r="AG128" s="69">
        <v>1</v>
      </c>
      <c r="AH128" s="69">
        <v>2</v>
      </c>
      <c r="AI128" s="69"/>
      <c r="AJ128" s="70"/>
      <c r="AK128" s="69"/>
      <c r="AL128" s="69"/>
      <c r="AM128" s="69"/>
      <c r="AN128" s="70"/>
      <c r="AO128" s="69"/>
      <c r="AP128" s="69">
        <v>2</v>
      </c>
      <c r="AQ128" s="69">
        <v>2</v>
      </c>
      <c r="AR128" s="69"/>
      <c r="AS128" s="69"/>
      <c r="AT128" s="69"/>
      <c r="AU128" s="177"/>
      <c r="CR128" s="14">
        <v>1</v>
      </c>
      <c r="DM128" s="14">
        <v>1</v>
      </c>
    </row>
    <row r="129" spans="1:130" ht="42.75">
      <c r="A129" s="66" t="s">
        <v>365</v>
      </c>
      <c r="B129" s="3"/>
      <c r="C129" s="3"/>
      <c r="D129" s="3" t="s">
        <v>108</v>
      </c>
      <c r="E129" s="3"/>
      <c r="F129" s="3"/>
      <c r="G129" s="3">
        <v>12</v>
      </c>
      <c r="H129" s="3" t="s">
        <v>109</v>
      </c>
      <c r="I129" s="3">
        <v>750</v>
      </c>
      <c r="J129" s="3" t="s">
        <v>71</v>
      </c>
      <c r="L129" s="3"/>
      <c r="M129" s="26" t="s">
        <v>192</v>
      </c>
      <c r="N129" s="26"/>
      <c r="O129" s="3"/>
      <c r="P129" s="3"/>
      <c r="Q129" s="26"/>
      <c r="R129" s="3"/>
      <c r="S129" s="3"/>
      <c r="T129" s="3"/>
      <c r="U129" s="3"/>
      <c r="V129" s="66"/>
      <c r="W129" s="3"/>
      <c r="X129" s="3"/>
      <c r="Y129" s="3"/>
      <c r="Z129" s="3"/>
      <c r="AA129" s="3"/>
      <c r="AB129" s="3"/>
      <c r="AC129" s="67" t="s">
        <v>366</v>
      </c>
      <c r="AD129" s="68"/>
      <c r="AE129" s="69"/>
      <c r="AF129" s="69"/>
      <c r="AG129" s="69"/>
      <c r="AH129" s="69">
        <v>4</v>
      </c>
      <c r="AI129" s="69"/>
      <c r="AJ129" s="70"/>
      <c r="AK129" s="69"/>
      <c r="AL129" s="69"/>
      <c r="AM129" s="69"/>
      <c r="AN129" s="70"/>
      <c r="AO129" s="69"/>
      <c r="AP129" s="69">
        <v>1</v>
      </c>
      <c r="AQ129" s="69">
        <v>3</v>
      </c>
      <c r="AR129" s="69">
        <v>1</v>
      </c>
      <c r="AS129" s="69"/>
      <c r="AT129" s="69"/>
      <c r="AU129" s="177"/>
      <c r="BL129" s="14">
        <v>1</v>
      </c>
      <c r="DO129" s="14">
        <v>1</v>
      </c>
    </row>
    <row r="130" spans="1:130" ht="57">
      <c r="A130" s="66" t="s">
        <v>367</v>
      </c>
      <c r="B130" s="3" t="s">
        <v>368</v>
      </c>
      <c r="C130" s="3"/>
      <c r="D130" s="3"/>
      <c r="E130" s="3"/>
      <c r="F130" s="3" t="s">
        <v>108</v>
      </c>
      <c r="G130" s="3">
        <v>12</v>
      </c>
      <c r="H130" s="3" t="s">
        <v>109</v>
      </c>
      <c r="I130" s="3">
        <v>300</v>
      </c>
      <c r="J130" s="22" t="s">
        <v>62</v>
      </c>
      <c r="K130" s="22" t="s">
        <v>63</v>
      </c>
      <c r="L130" s="22" t="s">
        <v>228</v>
      </c>
      <c r="M130" s="26"/>
      <c r="N130" s="26"/>
      <c r="O130" s="22" t="s">
        <v>96</v>
      </c>
      <c r="P130" s="3"/>
      <c r="Q130" s="184" t="s">
        <v>369</v>
      </c>
      <c r="R130" s="3"/>
      <c r="S130" s="3"/>
      <c r="T130" s="3"/>
      <c r="U130" s="3"/>
      <c r="V130" s="66"/>
      <c r="W130" s="3"/>
      <c r="X130" s="3"/>
      <c r="Y130" s="3"/>
      <c r="Z130" s="3"/>
      <c r="AA130" s="3"/>
      <c r="AB130" s="3"/>
      <c r="AC130" s="67" t="s">
        <v>370</v>
      </c>
      <c r="AD130" s="68"/>
      <c r="AE130" s="69"/>
      <c r="AF130" s="69"/>
      <c r="AG130" s="69"/>
      <c r="AH130" s="69"/>
      <c r="AI130" s="69"/>
      <c r="AJ130" s="70"/>
      <c r="AK130" s="69"/>
      <c r="AL130" s="69"/>
      <c r="AM130" s="69"/>
      <c r="AN130" s="70"/>
      <c r="AO130" s="69"/>
      <c r="AP130" s="69"/>
      <c r="AQ130" s="69"/>
      <c r="AR130" s="69"/>
      <c r="AS130" s="69"/>
      <c r="AT130" s="69"/>
      <c r="AU130" s="177"/>
    </row>
    <row r="131" spans="1:130" ht="42.75">
      <c r="A131" s="66" t="s">
        <v>367</v>
      </c>
      <c r="B131" s="3" t="s">
        <v>368</v>
      </c>
      <c r="C131" s="3"/>
      <c r="D131" s="3" t="s">
        <v>108</v>
      </c>
      <c r="E131" s="3"/>
      <c r="F131" s="3"/>
      <c r="G131" s="3">
        <v>12</v>
      </c>
      <c r="H131" s="3" t="s">
        <v>109</v>
      </c>
      <c r="I131" s="3">
        <v>750</v>
      </c>
      <c r="J131" s="3" t="s">
        <v>53</v>
      </c>
      <c r="K131" s="3" t="s">
        <v>63</v>
      </c>
      <c r="L131" s="3" t="s">
        <v>228</v>
      </c>
      <c r="M131" s="26" t="s">
        <v>86</v>
      </c>
      <c r="N131" s="26"/>
      <c r="O131" s="3" t="s">
        <v>96</v>
      </c>
      <c r="P131" s="3"/>
      <c r="Q131" s="26"/>
      <c r="R131" s="3"/>
      <c r="S131" s="3"/>
      <c r="T131" s="3"/>
      <c r="U131" s="3"/>
      <c r="V131" s="66"/>
      <c r="W131" s="3"/>
      <c r="X131" s="3"/>
      <c r="Y131" s="3"/>
      <c r="Z131" s="3"/>
      <c r="AA131" s="3"/>
      <c r="AB131" s="3"/>
      <c r="AC131" s="67" t="s">
        <v>371</v>
      </c>
      <c r="AD131" s="68"/>
      <c r="AE131" s="69"/>
      <c r="AF131" s="69"/>
      <c r="AG131" s="69">
        <v>3</v>
      </c>
      <c r="AH131" s="69">
        <v>2</v>
      </c>
      <c r="AI131" s="69"/>
      <c r="AJ131" s="70"/>
      <c r="AK131" s="69"/>
      <c r="AL131" s="69"/>
      <c r="AM131" s="69"/>
      <c r="AN131" s="70"/>
      <c r="AO131" s="69"/>
      <c r="AP131" s="69">
        <v>2</v>
      </c>
      <c r="AQ131" s="69">
        <v>2</v>
      </c>
      <c r="AR131" s="69">
        <v>2</v>
      </c>
      <c r="AS131" s="69"/>
      <c r="AT131" s="69"/>
      <c r="AU131" s="177"/>
      <c r="BL131" s="14">
        <v>1</v>
      </c>
      <c r="CC131" s="14">
        <v>1</v>
      </c>
      <c r="DM131" s="14">
        <v>1</v>
      </c>
      <c r="DZ131" s="14">
        <v>1</v>
      </c>
    </row>
    <row r="132" spans="1:130" ht="27.75" customHeight="1">
      <c r="A132" s="66" t="s">
        <v>372</v>
      </c>
      <c r="B132" s="3" t="s">
        <v>373</v>
      </c>
      <c r="C132" s="3" t="s">
        <v>108</v>
      </c>
      <c r="D132" s="3"/>
      <c r="E132" s="3"/>
      <c r="F132" s="3"/>
      <c r="G132" s="3">
        <v>12</v>
      </c>
      <c r="H132" s="3" t="s">
        <v>109</v>
      </c>
      <c r="I132" s="3">
        <v>510</v>
      </c>
      <c r="J132" s="22" t="s">
        <v>45</v>
      </c>
      <c r="K132" s="3"/>
      <c r="L132" s="3"/>
      <c r="M132" s="26"/>
      <c r="N132" s="26"/>
      <c r="O132" s="3"/>
      <c r="P132" s="3"/>
      <c r="Q132" s="26" t="s">
        <v>374</v>
      </c>
      <c r="R132" s="3"/>
      <c r="S132" s="3"/>
      <c r="T132" s="3"/>
      <c r="U132" s="3"/>
      <c r="V132" s="66"/>
      <c r="W132" s="3"/>
      <c r="X132" s="3"/>
      <c r="Y132" s="3"/>
      <c r="Z132" s="3"/>
      <c r="AA132" s="3"/>
      <c r="AB132" s="3"/>
      <c r="AC132" s="67" t="s">
        <v>375</v>
      </c>
      <c r="AD132" s="68"/>
      <c r="AE132" s="69"/>
      <c r="AF132" s="69"/>
      <c r="AG132" s="69"/>
      <c r="AH132" s="69"/>
      <c r="AI132" s="69"/>
      <c r="AJ132" s="70"/>
      <c r="AK132" s="69"/>
      <c r="AL132" s="69"/>
      <c r="AM132" s="69"/>
      <c r="AN132" s="70"/>
      <c r="AO132" s="69"/>
      <c r="AP132" s="69"/>
      <c r="AQ132" s="69"/>
      <c r="AR132" s="69"/>
      <c r="AS132" s="69"/>
      <c r="AT132" s="69"/>
      <c r="AU132" s="177"/>
    </row>
    <row r="133" spans="1:130" ht="42.75">
      <c r="A133" s="66" t="s">
        <v>372</v>
      </c>
      <c r="B133" s="3" t="s">
        <v>373</v>
      </c>
      <c r="C133" s="3" t="s">
        <v>108</v>
      </c>
      <c r="D133" s="3"/>
      <c r="E133" s="3"/>
      <c r="F133" s="3"/>
      <c r="G133" s="3">
        <v>12</v>
      </c>
      <c r="H133" s="3" t="s">
        <v>109</v>
      </c>
      <c r="I133" s="3">
        <v>510</v>
      </c>
      <c r="J133" s="3" t="s">
        <v>72</v>
      </c>
      <c r="K133" s="3"/>
      <c r="L133" s="3"/>
      <c r="M133" s="26"/>
      <c r="N133" s="26"/>
      <c r="O133" s="3"/>
      <c r="P133" s="3"/>
      <c r="Q133" s="26" t="s">
        <v>374</v>
      </c>
      <c r="R133" s="3"/>
      <c r="S133" s="3"/>
      <c r="T133" s="3"/>
      <c r="U133" s="3"/>
      <c r="V133" s="66"/>
      <c r="W133" s="3"/>
      <c r="X133" s="3"/>
      <c r="Y133" s="3"/>
      <c r="Z133" s="3"/>
      <c r="AA133" s="3"/>
      <c r="AB133" s="3"/>
      <c r="AC133" s="67" t="s">
        <v>376</v>
      </c>
      <c r="AD133" s="68"/>
      <c r="AE133" s="69"/>
      <c r="AF133" s="69"/>
      <c r="AG133" s="69"/>
      <c r="AH133" s="69">
        <v>2</v>
      </c>
      <c r="AI133" s="69"/>
      <c r="AJ133" s="70"/>
      <c r="AK133" s="69"/>
      <c r="AL133" s="69"/>
      <c r="AM133" s="69"/>
      <c r="AN133" s="70"/>
      <c r="AO133" s="69"/>
      <c r="AP133" s="69">
        <v>1</v>
      </c>
      <c r="AQ133" s="69">
        <v>1</v>
      </c>
      <c r="AR133" s="69"/>
      <c r="AS133" s="69"/>
      <c r="AT133" s="69"/>
      <c r="AU133" s="177"/>
      <c r="CR133" s="14">
        <v>1</v>
      </c>
    </row>
    <row r="134" spans="1:130" ht="27.75" customHeight="1">
      <c r="A134" s="66" t="s">
        <v>377</v>
      </c>
      <c r="B134" s="3" t="s">
        <v>378</v>
      </c>
      <c r="C134" s="3" t="s">
        <v>108</v>
      </c>
      <c r="D134" s="3"/>
      <c r="E134" s="3"/>
      <c r="F134" s="3"/>
      <c r="G134" s="3">
        <v>12</v>
      </c>
      <c r="H134" s="3" t="s">
        <v>109</v>
      </c>
      <c r="I134" s="3">
        <v>510</v>
      </c>
      <c r="J134" s="22" t="s">
        <v>51</v>
      </c>
      <c r="K134" s="3"/>
      <c r="L134" s="3"/>
      <c r="M134" s="26"/>
      <c r="N134" s="26"/>
      <c r="O134" s="3"/>
      <c r="P134" s="3"/>
      <c r="Q134" s="184" t="s">
        <v>379</v>
      </c>
      <c r="R134" s="3" t="s">
        <v>108</v>
      </c>
      <c r="S134" s="3"/>
      <c r="T134" s="3"/>
      <c r="U134" s="3"/>
      <c r="V134" s="66" t="s">
        <v>380</v>
      </c>
      <c r="W134" s="3" t="s">
        <v>108</v>
      </c>
      <c r="X134" s="3"/>
      <c r="Y134" s="3">
        <v>37.5</v>
      </c>
      <c r="Z134" s="3">
        <v>2</v>
      </c>
      <c r="AA134" s="3">
        <v>2</v>
      </c>
      <c r="AB134" s="3" t="s">
        <v>108</v>
      </c>
      <c r="AC134" s="67" t="s">
        <v>381</v>
      </c>
      <c r="AD134" s="68"/>
      <c r="AE134" s="69"/>
      <c r="AF134" s="69"/>
      <c r="AG134" s="69"/>
      <c r="AH134" s="69"/>
      <c r="AI134" s="69"/>
      <c r="AJ134" s="70"/>
      <c r="AK134" s="69"/>
      <c r="AL134" s="69"/>
      <c r="AM134" s="69"/>
      <c r="AN134" s="70"/>
      <c r="AO134" s="69"/>
      <c r="AP134" s="69"/>
      <c r="AQ134" s="69"/>
      <c r="AR134" s="69"/>
      <c r="AS134" s="69"/>
      <c r="AT134" s="69"/>
      <c r="AU134" s="177"/>
    </row>
    <row r="135" spans="1:130" ht="42.75">
      <c r="A135" s="66" t="s">
        <v>377</v>
      </c>
      <c r="B135" s="3" t="s">
        <v>378</v>
      </c>
      <c r="C135" s="3" t="s">
        <v>108</v>
      </c>
      <c r="D135" s="3"/>
      <c r="E135" s="3"/>
      <c r="F135" s="3"/>
      <c r="G135" s="3">
        <v>12</v>
      </c>
      <c r="H135" s="3" t="s">
        <v>109</v>
      </c>
      <c r="I135" s="3">
        <v>510</v>
      </c>
      <c r="J135" s="3" t="s">
        <v>54</v>
      </c>
      <c r="K135" s="3"/>
      <c r="L135" s="3"/>
      <c r="M135" s="26" t="s">
        <v>168</v>
      </c>
      <c r="N135" s="26"/>
      <c r="O135" s="3"/>
      <c r="P135" s="3"/>
      <c r="Q135" s="26"/>
      <c r="R135" s="3" t="s">
        <v>108</v>
      </c>
      <c r="S135" s="3"/>
      <c r="T135" s="3"/>
      <c r="U135" s="3"/>
      <c r="V135" s="66" t="s">
        <v>380</v>
      </c>
      <c r="W135" s="3" t="s">
        <v>108</v>
      </c>
      <c r="X135" s="3"/>
      <c r="Y135" s="3">
        <v>37.5</v>
      </c>
      <c r="Z135" s="3">
        <v>2</v>
      </c>
      <c r="AA135" s="3">
        <v>2</v>
      </c>
      <c r="AB135" s="3" t="s">
        <v>108</v>
      </c>
      <c r="AC135" s="67" t="s">
        <v>382</v>
      </c>
      <c r="AD135" s="68"/>
      <c r="AE135" s="69"/>
      <c r="AF135" s="69"/>
      <c r="AG135" s="69"/>
      <c r="AH135" s="69">
        <v>3</v>
      </c>
      <c r="AI135" s="69"/>
      <c r="AJ135" s="70"/>
      <c r="AK135" s="69"/>
      <c r="AL135" s="69"/>
      <c r="AM135" s="69"/>
      <c r="AN135" s="70"/>
      <c r="AO135" s="69"/>
      <c r="AP135" s="69">
        <v>2</v>
      </c>
      <c r="AQ135" s="69">
        <v>2</v>
      </c>
      <c r="AR135" s="69"/>
      <c r="AS135" s="69"/>
      <c r="AT135" s="69"/>
      <c r="AU135" s="177"/>
      <c r="BN135" s="14">
        <v>1</v>
      </c>
      <c r="DO135" s="14">
        <v>1</v>
      </c>
    </row>
    <row r="136" spans="1:130" ht="27.75" customHeight="1">
      <c r="A136" s="66" t="s">
        <v>383</v>
      </c>
      <c r="B136" s="3" t="s">
        <v>384</v>
      </c>
      <c r="C136" s="3" t="s">
        <v>108</v>
      </c>
      <c r="D136" s="3"/>
      <c r="E136" s="3"/>
      <c r="F136" s="3"/>
      <c r="G136" s="3">
        <v>12</v>
      </c>
      <c r="H136" s="3" t="s">
        <v>109</v>
      </c>
      <c r="I136" s="3">
        <v>510</v>
      </c>
      <c r="J136" s="22" t="s">
        <v>51</v>
      </c>
      <c r="K136" s="3"/>
      <c r="L136" s="3"/>
      <c r="M136" s="26"/>
      <c r="N136" s="26"/>
      <c r="O136" s="3"/>
      <c r="P136" s="3"/>
      <c r="Q136" s="26" t="s">
        <v>182</v>
      </c>
      <c r="R136" s="3"/>
      <c r="S136" s="3"/>
      <c r="T136" s="3"/>
      <c r="U136" s="3"/>
      <c r="V136" s="66"/>
      <c r="W136" s="3"/>
      <c r="X136" s="3"/>
      <c r="Y136" s="3"/>
      <c r="Z136" s="3"/>
      <c r="AA136" s="3"/>
      <c r="AB136" s="3"/>
      <c r="AC136" s="67" t="s">
        <v>320</v>
      </c>
      <c r="AD136" s="68"/>
      <c r="AE136" s="69"/>
      <c r="AF136" s="69"/>
      <c r="AG136" s="69"/>
      <c r="AH136" s="69"/>
      <c r="AI136" s="69"/>
      <c r="AJ136" s="70"/>
      <c r="AK136" s="69"/>
      <c r="AL136" s="69"/>
      <c r="AM136" s="69"/>
      <c r="AN136" s="70"/>
      <c r="AO136" s="69"/>
      <c r="AP136" s="69"/>
      <c r="AQ136" s="69"/>
      <c r="AR136" s="69"/>
      <c r="AS136" s="69"/>
      <c r="AT136" s="69"/>
      <c r="AU136" s="177"/>
    </row>
    <row r="137" spans="1:130" ht="27.75" customHeight="1">
      <c r="A137" s="66" t="s">
        <v>383</v>
      </c>
      <c r="B137" s="3" t="s">
        <v>384</v>
      </c>
      <c r="C137" s="3" t="s">
        <v>108</v>
      </c>
      <c r="D137" s="3"/>
      <c r="E137" s="3"/>
      <c r="F137" s="3"/>
      <c r="G137" s="3">
        <v>12</v>
      </c>
      <c r="H137" s="3" t="s">
        <v>109</v>
      </c>
      <c r="I137" s="3">
        <v>510</v>
      </c>
      <c r="J137" s="3" t="s">
        <v>54</v>
      </c>
      <c r="K137" s="3"/>
      <c r="L137" s="3"/>
      <c r="M137" s="26"/>
      <c r="N137" s="26"/>
      <c r="O137" s="3"/>
      <c r="P137" s="3"/>
      <c r="Q137" s="26" t="s">
        <v>182</v>
      </c>
      <c r="R137" s="3"/>
      <c r="S137" s="3"/>
      <c r="T137" s="3"/>
      <c r="U137" s="3"/>
      <c r="V137" s="66"/>
      <c r="W137" s="3"/>
      <c r="X137" s="3"/>
      <c r="Y137" s="3"/>
      <c r="Z137" s="3"/>
      <c r="AA137" s="3"/>
      <c r="AB137" s="3"/>
      <c r="AC137" s="67" t="s">
        <v>385</v>
      </c>
      <c r="AD137" s="68"/>
      <c r="AE137" s="69"/>
      <c r="AF137" s="69"/>
      <c r="AG137" s="69"/>
      <c r="AH137" s="69">
        <v>2</v>
      </c>
      <c r="AI137" s="69"/>
      <c r="AJ137" s="70"/>
      <c r="AK137" s="69"/>
      <c r="AL137" s="69"/>
      <c r="AM137" s="69"/>
      <c r="AN137" s="70"/>
      <c r="AO137" s="69"/>
      <c r="AP137" s="69">
        <v>1</v>
      </c>
      <c r="AQ137" s="69">
        <v>1</v>
      </c>
      <c r="AR137" s="69"/>
      <c r="AS137" s="69"/>
      <c r="AT137" s="69"/>
      <c r="AU137" s="177"/>
      <c r="BN137" s="14">
        <v>1</v>
      </c>
    </row>
    <row r="138" spans="1:130" ht="28.5">
      <c r="A138" s="66" t="s">
        <v>386</v>
      </c>
      <c r="B138" s="3" t="s">
        <v>387</v>
      </c>
      <c r="C138" s="3" t="s">
        <v>108</v>
      </c>
      <c r="D138" s="3"/>
      <c r="E138" s="3"/>
      <c r="F138" s="3"/>
      <c r="G138" s="3">
        <v>14</v>
      </c>
      <c r="H138" s="3" t="s">
        <v>109</v>
      </c>
      <c r="I138" s="3">
        <v>1050</v>
      </c>
      <c r="J138" s="3" t="s">
        <v>73</v>
      </c>
      <c r="K138" s="3"/>
      <c r="L138" s="3"/>
      <c r="M138" s="26" t="s">
        <v>291</v>
      </c>
      <c r="N138" s="26"/>
      <c r="O138" s="3" t="s">
        <v>92</v>
      </c>
      <c r="P138" s="3"/>
      <c r="Q138" s="26" t="s">
        <v>388</v>
      </c>
      <c r="R138" s="3" t="s">
        <v>108</v>
      </c>
      <c r="S138" s="3"/>
      <c r="T138" s="3"/>
      <c r="U138" s="3"/>
      <c r="V138" s="66"/>
      <c r="W138" s="3" t="s">
        <v>108</v>
      </c>
      <c r="X138" s="3"/>
      <c r="Y138" s="3">
        <v>75</v>
      </c>
      <c r="Z138" s="3">
        <v>2</v>
      </c>
      <c r="AA138" s="3">
        <v>2</v>
      </c>
      <c r="AB138" s="3" t="s">
        <v>108</v>
      </c>
      <c r="AC138" s="67" t="s">
        <v>243</v>
      </c>
      <c r="AD138" s="68"/>
      <c r="AE138" s="69"/>
      <c r="AF138" s="69"/>
      <c r="AG138" s="69"/>
      <c r="AH138" s="69"/>
      <c r="AI138" s="69"/>
      <c r="AJ138" s="70"/>
      <c r="AK138" s="69"/>
      <c r="AL138" s="69"/>
      <c r="AM138" s="69"/>
      <c r="AN138" s="70"/>
      <c r="AO138" s="69">
        <v>1</v>
      </c>
      <c r="AP138" s="69"/>
      <c r="AQ138" s="69"/>
      <c r="AR138" s="69"/>
      <c r="AS138" s="69"/>
      <c r="AT138" s="69"/>
      <c r="AU138" s="177"/>
      <c r="CT138" s="14">
        <v>1</v>
      </c>
      <c r="DV138" s="14">
        <v>1</v>
      </c>
    </row>
    <row r="139" spans="1:130" ht="27.75" customHeight="1">
      <c r="A139" s="66" t="s">
        <v>389</v>
      </c>
      <c r="B139" s="3" t="s">
        <v>390</v>
      </c>
      <c r="C139" s="3" t="s">
        <v>108</v>
      </c>
      <c r="D139" s="3"/>
      <c r="E139" s="3"/>
      <c r="F139" s="3"/>
      <c r="G139" s="3">
        <v>14</v>
      </c>
      <c r="H139" s="3" t="s">
        <v>109</v>
      </c>
      <c r="I139" s="3">
        <v>1050</v>
      </c>
      <c r="J139" s="3" t="s">
        <v>391</v>
      </c>
      <c r="K139" s="3"/>
      <c r="L139" s="3"/>
      <c r="M139" s="26" t="s">
        <v>392</v>
      </c>
      <c r="N139" s="26"/>
      <c r="O139" s="3" t="s">
        <v>92</v>
      </c>
      <c r="P139" s="3"/>
      <c r="Q139" s="26" t="s">
        <v>393</v>
      </c>
      <c r="R139" s="3" t="s">
        <v>108</v>
      </c>
      <c r="S139" s="3"/>
      <c r="T139" s="3"/>
      <c r="U139" s="3"/>
      <c r="V139" s="66" t="s">
        <v>394</v>
      </c>
      <c r="W139" s="3"/>
      <c r="X139" s="3" t="s">
        <v>108</v>
      </c>
      <c r="Y139" s="3">
        <v>112.5</v>
      </c>
      <c r="Z139" s="3">
        <v>3</v>
      </c>
      <c r="AA139" s="3">
        <v>3</v>
      </c>
      <c r="AB139" s="3" t="s">
        <v>108</v>
      </c>
      <c r="AC139" s="67" t="s">
        <v>395</v>
      </c>
      <c r="AD139" s="68"/>
      <c r="AE139" s="69"/>
      <c r="AF139" s="69"/>
      <c r="AG139" s="69"/>
      <c r="AH139" s="69"/>
      <c r="AI139" s="69"/>
      <c r="AJ139" s="70"/>
      <c r="AK139" s="69"/>
      <c r="AL139" s="69"/>
      <c r="AM139" s="69"/>
      <c r="AN139" s="70"/>
      <c r="AO139" s="69">
        <v>1</v>
      </c>
      <c r="AP139" s="69"/>
      <c r="AQ139" s="69"/>
      <c r="AR139" s="69"/>
      <c r="AS139" s="69"/>
      <c r="AT139" s="69"/>
      <c r="AU139" s="177"/>
      <c r="DV139" s="14">
        <v>1</v>
      </c>
    </row>
    <row r="140" spans="1:130" ht="42.75">
      <c r="A140" s="66" t="s">
        <v>396</v>
      </c>
      <c r="B140" s="3" t="s">
        <v>397</v>
      </c>
      <c r="C140" s="3" t="s">
        <v>108</v>
      </c>
      <c r="D140" s="3"/>
      <c r="E140" s="3"/>
      <c r="F140" s="3"/>
      <c r="G140" s="3">
        <v>12</v>
      </c>
      <c r="H140" s="3" t="s">
        <v>109</v>
      </c>
      <c r="I140" s="3">
        <v>1050</v>
      </c>
      <c r="J140" s="3" t="s">
        <v>151</v>
      </c>
      <c r="K140" s="3"/>
      <c r="L140" s="3"/>
      <c r="M140" s="26" t="s">
        <v>398</v>
      </c>
      <c r="N140" s="26"/>
      <c r="O140" s="3"/>
      <c r="P140" s="3"/>
      <c r="Q140" s="26" t="s">
        <v>182</v>
      </c>
      <c r="R140" s="3" t="s">
        <v>108</v>
      </c>
      <c r="S140" s="3"/>
      <c r="T140" s="3"/>
      <c r="U140" s="3"/>
      <c r="V140" s="66" t="s">
        <v>399</v>
      </c>
      <c r="W140" s="3" t="s">
        <v>108</v>
      </c>
      <c r="X140" s="3"/>
      <c r="Y140" s="3">
        <v>37.5</v>
      </c>
      <c r="Z140" s="3">
        <v>2</v>
      </c>
      <c r="AA140" s="3">
        <v>2</v>
      </c>
      <c r="AB140" s="3" t="s">
        <v>108</v>
      </c>
      <c r="AC140" s="67" t="s">
        <v>400</v>
      </c>
      <c r="AD140" s="68"/>
      <c r="AE140" s="69"/>
      <c r="AF140" s="69"/>
      <c r="AG140" s="69"/>
      <c r="AH140" s="69"/>
      <c r="AI140" s="69"/>
      <c r="AJ140" s="70"/>
      <c r="AK140" s="69"/>
      <c r="AL140" s="69"/>
      <c r="AM140" s="69"/>
      <c r="AN140" s="70"/>
      <c r="AO140" s="69"/>
      <c r="AP140" s="69"/>
      <c r="AQ140" s="69"/>
      <c r="AR140" s="69"/>
      <c r="AS140" s="69"/>
      <c r="AT140" s="69"/>
      <c r="AU140" s="177"/>
    </row>
    <row r="141" spans="1:130" ht="27.75" customHeight="1">
      <c r="A141" s="66" t="s">
        <v>401</v>
      </c>
      <c r="B141" s="3" t="s">
        <v>402</v>
      </c>
      <c r="C141" s="3" t="s">
        <v>108</v>
      </c>
      <c r="D141" s="3"/>
      <c r="E141" s="3"/>
      <c r="F141" s="3"/>
      <c r="G141" s="3">
        <v>11</v>
      </c>
      <c r="H141" s="3" t="s">
        <v>109</v>
      </c>
      <c r="I141" s="3">
        <v>500</v>
      </c>
      <c r="J141" s="22" t="s">
        <v>66</v>
      </c>
      <c r="K141" s="3"/>
      <c r="L141" s="3"/>
      <c r="M141" s="26" t="s">
        <v>152</v>
      </c>
      <c r="N141" s="26"/>
      <c r="O141" s="3"/>
      <c r="P141" s="3"/>
      <c r="Q141" s="26" t="s">
        <v>403</v>
      </c>
      <c r="R141" s="3"/>
      <c r="S141" s="3"/>
      <c r="T141" s="3"/>
      <c r="U141" s="3"/>
      <c r="V141" s="66"/>
      <c r="W141" s="3"/>
      <c r="X141" s="3"/>
      <c r="Y141" s="3"/>
      <c r="Z141" s="3"/>
      <c r="AA141" s="3"/>
      <c r="AB141" s="3"/>
      <c r="AC141" s="67" t="s">
        <v>309</v>
      </c>
      <c r="AD141" s="68"/>
      <c r="AE141" s="69"/>
      <c r="AF141" s="69"/>
      <c r="AG141" s="69"/>
      <c r="AH141" s="69"/>
      <c r="AI141" s="69"/>
      <c r="AJ141" s="70"/>
      <c r="AK141" s="69"/>
      <c r="AL141" s="69"/>
      <c r="AM141" s="69"/>
      <c r="AN141" s="70"/>
      <c r="AO141" s="69"/>
      <c r="AP141" s="69"/>
      <c r="AQ141" s="69"/>
      <c r="AR141" s="69"/>
      <c r="AS141" s="69"/>
      <c r="AT141" s="69"/>
      <c r="AU141" s="177"/>
    </row>
    <row r="142" spans="1:130" ht="27.75" customHeight="1">
      <c r="A142" s="66" t="s">
        <v>401</v>
      </c>
      <c r="B142" s="3" t="s">
        <v>402</v>
      </c>
      <c r="C142" s="3" t="s">
        <v>108</v>
      </c>
      <c r="D142" s="3"/>
      <c r="E142" s="3"/>
      <c r="F142" s="3"/>
      <c r="G142" s="3">
        <v>11</v>
      </c>
      <c r="H142" s="3" t="s">
        <v>109</v>
      </c>
      <c r="I142" s="3">
        <v>500</v>
      </c>
      <c r="J142" s="3" t="s">
        <v>48</v>
      </c>
      <c r="K142" s="3"/>
      <c r="L142" s="3"/>
      <c r="M142" s="26" t="s">
        <v>152</v>
      </c>
      <c r="N142" s="26"/>
      <c r="O142" s="3"/>
      <c r="P142" s="3"/>
      <c r="Q142" s="26" t="s">
        <v>403</v>
      </c>
      <c r="R142" s="3"/>
      <c r="S142" s="3"/>
      <c r="T142" s="3"/>
      <c r="U142" s="3"/>
      <c r="V142" s="66"/>
      <c r="W142" s="3"/>
      <c r="X142" s="3"/>
      <c r="Y142" s="3"/>
      <c r="Z142" s="3"/>
      <c r="AA142" s="3"/>
      <c r="AB142" s="3"/>
      <c r="AC142" s="67" t="s">
        <v>385</v>
      </c>
      <c r="AD142" s="68"/>
      <c r="AE142" s="69"/>
      <c r="AF142" s="69">
        <v>2</v>
      </c>
      <c r="AG142" s="69"/>
      <c r="AH142" s="69"/>
      <c r="AI142" s="69"/>
      <c r="AJ142" s="70"/>
      <c r="AK142" s="69"/>
      <c r="AL142" s="69"/>
      <c r="AM142" s="69"/>
      <c r="AN142" s="70"/>
      <c r="AO142" s="69"/>
      <c r="AP142" s="69">
        <v>2</v>
      </c>
      <c r="AQ142" s="69">
        <v>2</v>
      </c>
      <c r="AR142" s="69"/>
      <c r="AS142" s="69"/>
      <c r="AT142" s="69"/>
      <c r="AU142" s="177"/>
      <c r="BD142" s="14">
        <v>1</v>
      </c>
    </row>
    <row r="143" spans="1:130" ht="27.75" customHeight="1">
      <c r="A143" s="66" t="s">
        <v>404</v>
      </c>
      <c r="B143" s="3" t="s">
        <v>405</v>
      </c>
      <c r="C143" s="3" t="s">
        <v>108</v>
      </c>
      <c r="D143" s="3"/>
      <c r="E143" s="3"/>
      <c r="F143" s="3"/>
      <c r="G143" s="3">
        <v>12</v>
      </c>
      <c r="H143" s="3" t="s">
        <v>109</v>
      </c>
      <c r="I143" s="3">
        <v>510</v>
      </c>
      <c r="J143" s="22" t="s">
        <v>54</v>
      </c>
      <c r="K143" s="3"/>
      <c r="L143" s="3"/>
      <c r="M143" s="26"/>
      <c r="N143" s="26"/>
      <c r="O143" s="3" t="s">
        <v>176</v>
      </c>
      <c r="P143" s="3"/>
      <c r="Q143" s="26"/>
      <c r="R143" s="3"/>
      <c r="S143" s="3"/>
      <c r="T143" s="3"/>
      <c r="U143" s="3"/>
      <c r="V143" s="66"/>
      <c r="W143" s="3"/>
      <c r="X143" s="3"/>
      <c r="Y143" s="3"/>
      <c r="Z143" s="3"/>
      <c r="AA143" s="3"/>
      <c r="AB143" s="3"/>
      <c r="AC143" s="67" t="s">
        <v>320</v>
      </c>
      <c r="AD143" s="68"/>
      <c r="AE143" s="69"/>
      <c r="AF143" s="69"/>
      <c r="AG143" s="69"/>
      <c r="AH143" s="69"/>
      <c r="AI143" s="69"/>
      <c r="AJ143" s="70"/>
      <c r="AK143" s="69"/>
      <c r="AL143" s="69"/>
      <c r="AM143" s="69"/>
      <c r="AN143" s="70"/>
      <c r="AO143" s="69"/>
      <c r="AP143" s="69"/>
      <c r="AQ143" s="69"/>
      <c r="AR143" s="69"/>
      <c r="AS143" s="69"/>
      <c r="AT143" s="69"/>
      <c r="AU143" s="177"/>
    </row>
    <row r="144" spans="1:130" ht="27.75" customHeight="1">
      <c r="A144" s="66" t="s">
        <v>404</v>
      </c>
      <c r="B144" s="3" t="s">
        <v>405</v>
      </c>
      <c r="C144" s="3" t="s">
        <v>108</v>
      </c>
      <c r="D144" s="3"/>
      <c r="E144" s="3"/>
      <c r="F144" s="3"/>
      <c r="G144" s="3">
        <v>12</v>
      </c>
      <c r="H144" s="3" t="s">
        <v>109</v>
      </c>
      <c r="I144" s="3">
        <v>510</v>
      </c>
      <c r="J144" s="3" t="s">
        <v>54</v>
      </c>
      <c r="K144" s="3"/>
      <c r="L144" s="3"/>
      <c r="M144" s="26"/>
      <c r="N144" s="26"/>
      <c r="O144" s="3" t="s">
        <v>176</v>
      </c>
      <c r="P144" s="3"/>
      <c r="Q144" s="26"/>
      <c r="R144" s="3"/>
      <c r="S144" s="3"/>
      <c r="T144" s="3"/>
      <c r="U144" s="3"/>
      <c r="V144" s="66"/>
      <c r="W144" s="3"/>
      <c r="X144" s="3"/>
      <c r="Y144" s="3"/>
      <c r="Z144" s="3"/>
      <c r="AA144" s="3"/>
      <c r="AB144" s="3"/>
      <c r="AC144" s="67" t="s">
        <v>385</v>
      </c>
      <c r="AD144" s="68"/>
      <c r="AE144" s="69"/>
      <c r="AF144" s="69"/>
      <c r="AG144" s="69"/>
      <c r="AH144" s="69">
        <v>2</v>
      </c>
      <c r="AI144" s="69"/>
      <c r="AJ144" s="70"/>
      <c r="AK144" s="69"/>
      <c r="AL144" s="69"/>
      <c r="AM144" s="69"/>
      <c r="AN144" s="70"/>
      <c r="AO144" s="69"/>
      <c r="AP144" s="69">
        <v>1</v>
      </c>
      <c r="AQ144" s="69">
        <v>1</v>
      </c>
      <c r="AR144" s="69"/>
      <c r="AS144" s="69"/>
      <c r="AT144" s="69"/>
      <c r="AU144" s="177"/>
      <c r="BN144" s="14">
        <v>1</v>
      </c>
    </row>
    <row r="145" spans="1:132" ht="27.75" customHeight="1">
      <c r="A145" s="66" t="s">
        <v>406</v>
      </c>
      <c r="B145" s="3"/>
      <c r="C145" s="3"/>
      <c r="D145" s="3" t="s">
        <v>108</v>
      </c>
      <c r="E145" s="3"/>
      <c r="F145" s="3"/>
      <c r="G145" s="3">
        <v>12</v>
      </c>
      <c r="H145" s="3" t="s">
        <v>109</v>
      </c>
      <c r="I145" s="3">
        <v>1050</v>
      </c>
      <c r="J145" s="3" t="s">
        <v>71</v>
      </c>
      <c r="K145" s="3" t="s">
        <v>63</v>
      </c>
      <c r="L145" s="3"/>
      <c r="M145" s="26"/>
      <c r="N145" s="26"/>
      <c r="O145" s="3"/>
      <c r="P145" s="3"/>
      <c r="Q145" s="26"/>
      <c r="R145" s="3"/>
      <c r="S145" s="3"/>
      <c r="T145" s="3"/>
      <c r="U145" s="3"/>
      <c r="V145" s="66"/>
      <c r="W145" s="3"/>
      <c r="X145" s="3"/>
      <c r="Y145" s="3"/>
      <c r="Z145" s="3"/>
      <c r="AA145" s="3"/>
      <c r="AB145" s="3"/>
      <c r="AC145" s="67" t="s">
        <v>407</v>
      </c>
      <c r="AD145" s="68"/>
      <c r="AE145" s="69"/>
      <c r="AF145" s="69"/>
      <c r="AG145" s="69">
        <v>2</v>
      </c>
      <c r="AH145" s="69">
        <v>2</v>
      </c>
      <c r="AI145" s="69"/>
      <c r="AJ145" s="70"/>
      <c r="AK145" s="69"/>
      <c r="AL145" s="69"/>
      <c r="AM145" s="69"/>
      <c r="AN145" s="70"/>
      <c r="AO145" s="69"/>
      <c r="AP145" s="69">
        <v>2</v>
      </c>
      <c r="AQ145" s="69">
        <v>3</v>
      </c>
      <c r="AR145" s="69"/>
      <c r="AS145" s="69"/>
      <c r="AT145" s="69"/>
      <c r="AU145" s="177"/>
      <c r="CC145" s="14">
        <v>1</v>
      </c>
      <c r="CP145" s="14">
        <v>1</v>
      </c>
    </row>
    <row r="146" spans="1:132" ht="27.75" customHeight="1">
      <c r="A146" s="66" t="s">
        <v>408</v>
      </c>
      <c r="B146" s="3" t="s">
        <v>409</v>
      </c>
      <c r="C146" s="3" t="s">
        <v>108</v>
      </c>
      <c r="D146" s="3"/>
      <c r="E146" s="3"/>
      <c r="F146" s="3"/>
      <c r="G146" s="3">
        <v>12</v>
      </c>
      <c r="H146" s="3" t="s">
        <v>109</v>
      </c>
      <c r="I146" s="3">
        <v>510</v>
      </c>
      <c r="J146" s="22" t="s">
        <v>45</v>
      </c>
      <c r="K146" s="3"/>
      <c r="L146" s="3"/>
      <c r="M146" s="26"/>
      <c r="N146" s="26"/>
      <c r="O146" s="3"/>
      <c r="P146" s="3"/>
      <c r="Q146" s="26" t="s">
        <v>182</v>
      </c>
      <c r="R146" s="3"/>
      <c r="S146" s="3"/>
      <c r="T146" s="3"/>
      <c r="U146" s="3"/>
      <c r="V146" s="66"/>
      <c r="W146" s="3"/>
      <c r="X146" s="3"/>
      <c r="Y146" s="3"/>
      <c r="Z146" s="3"/>
      <c r="AA146" s="3"/>
      <c r="AB146" s="3"/>
      <c r="AC146" s="67" t="s">
        <v>320</v>
      </c>
      <c r="AD146" s="68"/>
      <c r="AE146" s="69"/>
      <c r="AF146" s="69"/>
      <c r="AG146" s="69"/>
      <c r="AH146" s="69"/>
      <c r="AI146" s="69"/>
      <c r="AJ146" s="70"/>
      <c r="AK146" s="69"/>
      <c r="AL146" s="69"/>
      <c r="AM146" s="69"/>
      <c r="AN146" s="70"/>
      <c r="AO146" s="69"/>
      <c r="AP146" s="69"/>
      <c r="AQ146" s="69"/>
      <c r="AR146" s="69"/>
      <c r="AS146" s="69"/>
      <c r="AT146" s="69"/>
      <c r="AU146" s="177"/>
    </row>
    <row r="147" spans="1:132" ht="28.5">
      <c r="A147" s="66" t="s">
        <v>408</v>
      </c>
      <c r="B147" s="3" t="s">
        <v>409</v>
      </c>
      <c r="C147" s="3" t="s">
        <v>108</v>
      </c>
      <c r="D147" s="3"/>
      <c r="E147" s="3"/>
      <c r="F147" s="3"/>
      <c r="G147" s="3">
        <v>12</v>
      </c>
      <c r="H147" s="3" t="s">
        <v>109</v>
      </c>
      <c r="I147" s="3">
        <v>510</v>
      </c>
      <c r="J147" s="3" t="s">
        <v>66</v>
      </c>
      <c r="K147" s="3"/>
      <c r="L147" s="3"/>
      <c r="M147" s="26" t="s">
        <v>126</v>
      </c>
      <c r="N147" s="26"/>
      <c r="O147" s="3"/>
      <c r="P147" s="3"/>
      <c r="Q147" s="26" t="s">
        <v>182</v>
      </c>
      <c r="R147" s="3"/>
      <c r="S147" s="3"/>
      <c r="T147" s="3"/>
      <c r="U147" s="3"/>
      <c r="V147" s="66"/>
      <c r="W147" s="3"/>
      <c r="X147" s="3"/>
      <c r="Y147" s="3"/>
      <c r="Z147" s="3"/>
      <c r="AA147" s="3"/>
      <c r="AB147" s="3"/>
      <c r="AC147" s="67" t="s">
        <v>410</v>
      </c>
      <c r="AD147" s="68"/>
      <c r="AE147" s="69"/>
      <c r="AF147" s="69">
        <v>2</v>
      </c>
      <c r="AG147" s="69">
        <v>1</v>
      </c>
      <c r="AH147" s="69"/>
      <c r="AI147" s="69"/>
      <c r="AJ147" s="70"/>
      <c r="AK147" s="69"/>
      <c r="AL147" s="69"/>
      <c r="AM147" s="69"/>
      <c r="AN147" s="70"/>
      <c r="AO147" s="69"/>
      <c r="AP147" s="69">
        <v>2</v>
      </c>
      <c r="AQ147" s="69">
        <v>3</v>
      </c>
      <c r="AR147" s="69"/>
      <c r="AS147" s="69"/>
      <c r="AT147" s="69"/>
      <c r="AU147" s="177"/>
      <c r="CC147" s="14">
        <v>1</v>
      </c>
      <c r="DK147" s="14">
        <v>1</v>
      </c>
    </row>
    <row r="148" spans="1:132" ht="27.75" customHeight="1">
      <c r="A148" s="66" t="s">
        <v>411</v>
      </c>
      <c r="B148" s="3" t="s">
        <v>412</v>
      </c>
      <c r="C148" s="3" t="s">
        <v>108</v>
      </c>
      <c r="D148" s="3"/>
      <c r="E148" s="3"/>
      <c r="F148" s="3"/>
      <c r="G148" s="3">
        <v>12</v>
      </c>
      <c r="H148" s="3" t="s">
        <v>109</v>
      </c>
      <c r="I148" s="3">
        <v>510</v>
      </c>
      <c r="J148" s="22" t="s">
        <v>45</v>
      </c>
      <c r="K148" s="3"/>
      <c r="L148" s="3"/>
      <c r="M148" s="26"/>
      <c r="N148" s="26"/>
      <c r="O148" s="3"/>
      <c r="P148" s="3"/>
      <c r="Q148" s="26" t="s">
        <v>369</v>
      </c>
      <c r="R148" s="3" t="s">
        <v>108</v>
      </c>
      <c r="S148" s="3"/>
      <c r="T148" s="3"/>
      <c r="U148" s="3"/>
      <c r="V148" s="66" t="s">
        <v>413</v>
      </c>
      <c r="W148" s="3" t="s">
        <v>414</v>
      </c>
      <c r="X148" s="3"/>
      <c r="Y148" s="3">
        <v>75</v>
      </c>
      <c r="Z148" s="3">
        <v>2</v>
      </c>
      <c r="AA148" s="3">
        <v>2</v>
      </c>
      <c r="AB148" s="3" t="s">
        <v>108</v>
      </c>
      <c r="AC148" s="67" t="s">
        <v>415</v>
      </c>
      <c r="AD148" s="68"/>
      <c r="AE148" s="69"/>
      <c r="AF148" s="69"/>
      <c r="AG148" s="69"/>
      <c r="AH148" s="69"/>
      <c r="AI148" s="69"/>
      <c r="AJ148" s="70"/>
      <c r="AK148" s="69"/>
      <c r="AL148" s="69"/>
      <c r="AM148" s="69"/>
      <c r="AN148" s="70"/>
      <c r="AO148" s="69"/>
      <c r="AP148" s="69"/>
      <c r="AQ148" s="69"/>
      <c r="AR148" s="69"/>
      <c r="AS148" s="69"/>
      <c r="AT148" s="69"/>
      <c r="AU148" s="177"/>
    </row>
    <row r="149" spans="1:132" ht="27.75" customHeight="1">
      <c r="A149" s="66" t="s">
        <v>411</v>
      </c>
      <c r="B149" s="3" t="s">
        <v>412</v>
      </c>
      <c r="C149" s="3" t="s">
        <v>108</v>
      </c>
      <c r="D149" s="3"/>
      <c r="E149" s="3"/>
      <c r="F149" s="3"/>
      <c r="G149" s="3">
        <v>12</v>
      </c>
      <c r="H149" s="3" t="s">
        <v>109</v>
      </c>
      <c r="I149" s="3">
        <v>510</v>
      </c>
      <c r="J149" s="3" t="s">
        <v>48</v>
      </c>
      <c r="K149" s="3"/>
      <c r="L149" s="3"/>
      <c r="M149" s="26" t="s">
        <v>416</v>
      </c>
      <c r="N149" s="26"/>
      <c r="O149" s="3"/>
      <c r="P149" s="3"/>
      <c r="Q149" s="26" t="s">
        <v>182</v>
      </c>
      <c r="R149" s="3" t="s">
        <v>108</v>
      </c>
      <c r="S149" s="3"/>
      <c r="T149" s="3"/>
      <c r="U149" s="3"/>
      <c r="V149" s="66" t="s">
        <v>413</v>
      </c>
      <c r="W149" s="3" t="s">
        <v>414</v>
      </c>
      <c r="X149" s="3"/>
      <c r="Y149" s="3">
        <v>75</v>
      </c>
      <c r="Z149" s="3">
        <v>2</v>
      </c>
      <c r="AA149" s="3">
        <v>2</v>
      </c>
      <c r="AB149" s="3" t="s">
        <v>108</v>
      </c>
      <c r="AC149" s="67" t="s">
        <v>417</v>
      </c>
      <c r="AD149" s="68"/>
      <c r="AE149" s="69"/>
      <c r="AF149" s="69">
        <v>2</v>
      </c>
      <c r="AG149" s="69">
        <v>1</v>
      </c>
      <c r="AH149" s="69"/>
      <c r="AI149" s="69"/>
      <c r="AJ149" s="70"/>
      <c r="AK149" s="69"/>
      <c r="AL149" s="69"/>
      <c r="AM149" s="69"/>
      <c r="AN149" s="70"/>
      <c r="AO149" s="69"/>
      <c r="AP149" s="69">
        <v>3</v>
      </c>
      <c r="AQ149" s="69">
        <v>3</v>
      </c>
      <c r="AR149" s="69"/>
      <c r="AS149" s="69"/>
      <c r="AT149" s="69"/>
      <c r="AU149" s="177"/>
      <c r="BD149" s="14">
        <v>1</v>
      </c>
      <c r="DM149" s="14">
        <v>1</v>
      </c>
    </row>
    <row r="150" spans="1:132" ht="27.75" customHeight="1">
      <c r="A150" s="66" t="s">
        <v>418</v>
      </c>
      <c r="B150" s="3" t="s">
        <v>419</v>
      </c>
      <c r="C150" s="3" t="s">
        <v>108</v>
      </c>
      <c r="D150" s="3"/>
      <c r="E150" s="3"/>
      <c r="F150" s="3"/>
      <c r="G150" s="3">
        <v>12</v>
      </c>
      <c r="H150" s="3" t="s">
        <v>109</v>
      </c>
      <c r="I150" s="3">
        <v>510</v>
      </c>
      <c r="J150" s="22" t="s">
        <v>45</v>
      </c>
      <c r="K150" s="3" t="s">
        <v>175</v>
      </c>
      <c r="L150" s="3"/>
      <c r="M150" s="26"/>
      <c r="N150" s="26"/>
      <c r="O150" s="3"/>
      <c r="P150" s="3"/>
      <c r="Q150" s="26" t="s">
        <v>182</v>
      </c>
      <c r="R150" s="3"/>
      <c r="S150" s="3"/>
      <c r="T150" s="3"/>
      <c r="U150" s="3"/>
      <c r="V150" s="66"/>
      <c r="W150" s="3"/>
      <c r="X150" s="3"/>
      <c r="Y150" s="3"/>
      <c r="Z150" s="3"/>
      <c r="AA150" s="3"/>
      <c r="AB150" s="3"/>
      <c r="AC150" s="67" t="s">
        <v>309</v>
      </c>
      <c r="AD150" s="68"/>
      <c r="AE150" s="69"/>
      <c r="AF150" s="69"/>
      <c r="AG150" s="69"/>
      <c r="AH150" s="69"/>
      <c r="AI150" s="69"/>
      <c r="AJ150" s="70"/>
      <c r="AK150" s="69"/>
      <c r="AL150" s="69"/>
      <c r="AM150" s="69"/>
      <c r="AN150" s="70"/>
      <c r="AO150" s="69"/>
      <c r="AP150" s="69"/>
      <c r="AQ150" s="69"/>
      <c r="AR150" s="69"/>
      <c r="AS150" s="69"/>
      <c r="AT150" s="69"/>
      <c r="AU150" s="177"/>
    </row>
    <row r="151" spans="1:132" ht="27.75" customHeight="1">
      <c r="A151" s="66" t="s">
        <v>418</v>
      </c>
      <c r="B151" s="3" t="s">
        <v>419</v>
      </c>
      <c r="C151" s="3" t="s">
        <v>108</v>
      </c>
      <c r="D151" s="3"/>
      <c r="E151" s="3"/>
      <c r="F151" s="3"/>
      <c r="G151" s="3">
        <v>12</v>
      </c>
      <c r="H151" s="3" t="s">
        <v>109</v>
      </c>
      <c r="I151" s="3">
        <v>510</v>
      </c>
      <c r="J151" s="3" t="s">
        <v>48</v>
      </c>
      <c r="K151" s="3" t="s">
        <v>175</v>
      </c>
      <c r="L151" s="3"/>
      <c r="M151" s="26"/>
      <c r="N151" s="26"/>
      <c r="O151" s="3"/>
      <c r="P151" s="3"/>
      <c r="Q151" s="26" t="s">
        <v>182</v>
      </c>
      <c r="R151" s="3"/>
      <c r="S151" s="3"/>
      <c r="T151" s="3"/>
      <c r="U151" s="3"/>
      <c r="V151" s="66"/>
      <c r="W151" s="3"/>
      <c r="X151" s="3"/>
      <c r="Y151" s="3"/>
      <c r="Z151" s="3"/>
      <c r="AA151" s="3"/>
      <c r="AB151" s="3"/>
      <c r="AC151" s="67" t="s">
        <v>420</v>
      </c>
      <c r="AD151" s="68"/>
      <c r="AE151" s="69"/>
      <c r="AF151" s="69">
        <v>2</v>
      </c>
      <c r="AG151" s="69"/>
      <c r="AH151" s="69"/>
      <c r="AI151" s="69"/>
      <c r="AJ151" s="70"/>
      <c r="AK151" s="69"/>
      <c r="AL151" s="69"/>
      <c r="AM151" s="69"/>
      <c r="AN151" s="70"/>
      <c r="AO151" s="69"/>
      <c r="AP151" s="69">
        <v>2</v>
      </c>
      <c r="AQ151" s="69">
        <v>2</v>
      </c>
      <c r="AR151" s="69"/>
      <c r="AS151" s="69"/>
      <c r="AT151" s="69"/>
      <c r="AU151" s="177"/>
      <c r="BD151" s="14">
        <v>1</v>
      </c>
    </row>
    <row r="152" spans="1:132" ht="27.75" customHeight="1">
      <c r="A152" s="66" t="s">
        <v>421</v>
      </c>
      <c r="B152" s="3" t="s">
        <v>422</v>
      </c>
      <c r="C152" s="3" t="s">
        <v>108</v>
      </c>
      <c r="D152" s="3"/>
      <c r="E152" s="3"/>
      <c r="F152" s="3"/>
      <c r="G152" s="3">
        <v>12</v>
      </c>
      <c r="H152" s="3" t="s">
        <v>109</v>
      </c>
      <c r="I152" s="3">
        <v>510</v>
      </c>
      <c r="J152" s="22" t="s">
        <v>45</v>
      </c>
      <c r="K152" s="3" t="s">
        <v>175</v>
      </c>
      <c r="L152" s="3"/>
      <c r="M152" s="26"/>
      <c r="N152" s="26"/>
      <c r="O152" s="3"/>
      <c r="P152" s="3"/>
      <c r="Q152" s="26" t="s">
        <v>182</v>
      </c>
      <c r="R152" s="3"/>
      <c r="S152" s="3"/>
      <c r="T152" s="3"/>
      <c r="U152" s="3"/>
      <c r="V152" s="66"/>
      <c r="W152" s="3"/>
      <c r="X152" s="3"/>
      <c r="Y152" s="3"/>
      <c r="Z152" s="3"/>
      <c r="AA152" s="3"/>
      <c r="AB152" s="3"/>
      <c r="AC152" s="67" t="s">
        <v>309</v>
      </c>
      <c r="AD152" s="68"/>
      <c r="AE152" s="69"/>
      <c r="AF152" s="69"/>
      <c r="AG152" s="69"/>
      <c r="AH152" s="69"/>
      <c r="AI152" s="69"/>
      <c r="AJ152" s="70"/>
      <c r="AK152" s="69"/>
      <c r="AL152" s="69"/>
      <c r="AM152" s="69"/>
      <c r="AN152" s="70"/>
      <c r="AO152" s="69"/>
      <c r="AP152" s="69"/>
      <c r="AQ152" s="69"/>
      <c r="AR152" s="69"/>
      <c r="AS152" s="69"/>
      <c r="AT152" s="69"/>
      <c r="AU152" s="177"/>
    </row>
    <row r="153" spans="1:132" ht="27.75" customHeight="1">
      <c r="A153" s="66" t="s">
        <v>421</v>
      </c>
      <c r="B153" s="3" t="s">
        <v>422</v>
      </c>
      <c r="C153" s="3" t="s">
        <v>108</v>
      </c>
      <c r="D153" s="3"/>
      <c r="E153" s="3"/>
      <c r="F153" s="3"/>
      <c r="G153" s="3">
        <v>12</v>
      </c>
      <c r="H153" s="3" t="s">
        <v>109</v>
      </c>
      <c r="I153" s="3">
        <v>510</v>
      </c>
      <c r="J153" s="3" t="s">
        <v>48</v>
      </c>
      <c r="K153" s="3" t="s">
        <v>175</v>
      </c>
      <c r="L153" s="3"/>
      <c r="M153" s="26" t="s">
        <v>84</v>
      </c>
      <c r="N153" s="26"/>
      <c r="O153" s="3"/>
      <c r="P153" s="3"/>
      <c r="Q153" s="26" t="s">
        <v>182</v>
      </c>
      <c r="R153" s="3"/>
      <c r="S153" s="3"/>
      <c r="T153" s="3"/>
      <c r="U153" s="3"/>
      <c r="V153" s="66"/>
      <c r="W153" s="3"/>
      <c r="X153" s="3"/>
      <c r="Y153" s="3"/>
      <c r="Z153" s="3"/>
      <c r="AA153" s="3"/>
      <c r="AB153" s="3"/>
      <c r="AC153" s="67" t="s">
        <v>420</v>
      </c>
      <c r="AD153" s="68"/>
      <c r="AE153" s="69"/>
      <c r="AF153" s="69">
        <v>2</v>
      </c>
      <c r="AG153" s="69">
        <v>1</v>
      </c>
      <c r="AH153" s="69"/>
      <c r="AI153" s="69"/>
      <c r="AJ153" s="70"/>
      <c r="AK153" s="69"/>
      <c r="AL153" s="69"/>
      <c r="AM153" s="69"/>
      <c r="AN153" s="70"/>
      <c r="AO153" s="69"/>
      <c r="AP153" s="69">
        <v>2</v>
      </c>
      <c r="AQ153" s="69">
        <v>3</v>
      </c>
      <c r="AR153" s="69"/>
      <c r="AS153" s="69"/>
      <c r="AT153" s="69"/>
      <c r="AU153" s="177"/>
      <c r="CC153" s="14">
        <v>1</v>
      </c>
      <c r="DK153" s="14">
        <v>1</v>
      </c>
    </row>
    <row r="154" spans="1:132" ht="27.75" customHeight="1">
      <c r="A154" s="66" t="s">
        <v>423</v>
      </c>
      <c r="B154" s="3" t="s">
        <v>424</v>
      </c>
      <c r="C154" s="3" t="s">
        <v>108</v>
      </c>
      <c r="D154" s="3"/>
      <c r="E154" s="3"/>
      <c r="F154" s="3"/>
      <c r="G154" s="3">
        <v>12</v>
      </c>
      <c r="H154" s="3" t="s">
        <v>109</v>
      </c>
      <c r="I154" s="3">
        <v>510</v>
      </c>
      <c r="J154" s="22" t="s">
        <v>66</v>
      </c>
      <c r="K154" s="3"/>
      <c r="L154" s="3"/>
      <c r="M154" s="184" t="s">
        <v>84</v>
      </c>
      <c r="N154" s="184" t="s">
        <v>87</v>
      </c>
      <c r="O154" s="3"/>
      <c r="P154" s="3"/>
      <c r="Q154" s="26" t="s">
        <v>182</v>
      </c>
      <c r="R154" s="3" t="s">
        <v>108</v>
      </c>
      <c r="S154" s="3"/>
      <c r="T154" s="3"/>
      <c r="U154" s="3"/>
      <c r="V154" s="66" t="s">
        <v>425</v>
      </c>
      <c r="W154" s="3" t="s">
        <v>108</v>
      </c>
      <c r="X154" s="3"/>
      <c r="Y154" s="3">
        <v>50</v>
      </c>
      <c r="Z154" s="22">
        <v>2</v>
      </c>
      <c r="AA154" s="3">
        <v>2</v>
      </c>
      <c r="AB154" s="3" t="s">
        <v>108</v>
      </c>
      <c r="AC154" s="67" t="s">
        <v>426</v>
      </c>
      <c r="AD154" s="68"/>
      <c r="AE154" s="69"/>
      <c r="AF154" s="69"/>
      <c r="AG154" s="69"/>
      <c r="AH154" s="69"/>
      <c r="AI154" s="69"/>
      <c r="AJ154" s="70"/>
      <c r="AK154" s="69"/>
      <c r="AL154" s="69"/>
      <c r="AM154" s="69"/>
      <c r="AN154" s="70"/>
      <c r="AO154" s="69"/>
      <c r="AP154" s="69"/>
      <c r="AQ154" s="69"/>
      <c r="AR154" s="69"/>
      <c r="AS154" s="69"/>
      <c r="AT154" s="69"/>
      <c r="AU154" s="177"/>
    </row>
    <row r="155" spans="1:132" ht="42.75">
      <c r="A155" s="66" t="s">
        <v>423</v>
      </c>
      <c r="B155" s="3" t="s">
        <v>424</v>
      </c>
      <c r="C155" s="3" t="s">
        <v>108</v>
      </c>
      <c r="D155" s="3"/>
      <c r="E155" s="3"/>
      <c r="F155" s="3"/>
      <c r="G155" s="3">
        <v>12</v>
      </c>
      <c r="H155" s="3" t="s">
        <v>109</v>
      </c>
      <c r="I155" s="3">
        <v>510</v>
      </c>
      <c r="J155" s="3" t="s">
        <v>66</v>
      </c>
      <c r="K155" s="3"/>
      <c r="L155" s="3"/>
      <c r="M155" s="26" t="s">
        <v>84</v>
      </c>
      <c r="N155" s="26" t="s">
        <v>87</v>
      </c>
      <c r="O155" s="3"/>
      <c r="P155" s="3"/>
      <c r="Q155" s="26" t="s">
        <v>182</v>
      </c>
      <c r="R155" s="3" t="s">
        <v>108</v>
      </c>
      <c r="S155" s="3"/>
      <c r="T155" s="3"/>
      <c r="U155" s="3"/>
      <c r="V155" s="66" t="s">
        <v>425</v>
      </c>
      <c r="W155" s="3" t="s">
        <v>108</v>
      </c>
      <c r="X155" s="3"/>
      <c r="Y155" s="3">
        <v>50</v>
      </c>
      <c r="Z155" s="3">
        <v>2</v>
      </c>
      <c r="AA155" s="3">
        <v>2</v>
      </c>
      <c r="AB155" s="3" t="s">
        <v>108</v>
      </c>
      <c r="AC155" s="67" t="s">
        <v>427</v>
      </c>
      <c r="AD155" s="68"/>
      <c r="AE155" s="69"/>
      <c r="AF155" s="69">
        <v>2</v>
      </c>
      <c r="AG155" s="69">
        <v>2</v>
      </c>
      <c r="AH155" s="69"/>
      <c r="AI155" s="69"/>
      <c r="AJ155" s="70"/>
      <c r="AK155" s="69"/>
      <c r="AL155" s="69"/>
      <c r="AM155" s="69"/>
      <c r="AN155" s="70"/>
      <c r="AO155" s="69"/>
      <c r="AP155" s="69">
        <v>3</v>
      </c>
      <c r="AQ155" s="69">
        <v>4</v>
      </c>
      <c r="AR155" s="69">
        <v>1</v>
      </c>
      <c r="AS155" s="69"/>
      <c r="AT155" s="69"/>
      <c r="AU155" s="177"/>
      <c r="CH155" s="14">
        <v>1</v>
      </c>
      <c r="DK155" s="14">
        <v>1</v>
      </c>
      <c r="DN155" s="14">
        <v>1</v>
      </c>
    </row>
    <row r="156" spans="1:132" ht="27.75" customHeight="1">
      <c r="A156" s="66" t="s">
        <v>428</v>
      </c>
      <c r="B156" s="3" t="s">
        <v>429</v>
      </c>
      <c r="C156" s="3" t="s">
        <v>108</v>
      </c>
      <c r="D156" s="3"/>
      <c r="E156" s="3"/>
      <c r="F156" s="3"/>
      <c r="G156" s="3">
        <v>12</v>
      </c>
      <c r="H156" s="3" t="s">
        <v>109</v>
      </c>
      <c r="I156" s="3">
        <v>510</v>
      </c>
      <c r="J156" s="22" t="s">
        <v>45</v>
      </c>
      <c r="K156" s="3" t="s">
        <v>175</v>
      </c>
      <c r="L156" s="3"/>
      <c r="M156" s="26"/>
      <c r="N156" s="26"/>
      <c r="O156" s="3" t="s">
        <v>146</v>
      </c>
      <c r="P156" s="3" t="s">
        <v>176</v>
      </c>
      <c r="Q156" s="26" t="s">
        <v>182</v>
      </c>
      <c r="R156" s="3" t="s">
        <v>108</v>
      </c>
      <c r="S156" s="3"/>
      <c r="T156" s="3"/>
      <c r="U156" s="3"/>
      <c r="V156" s="66" t="s">
        <v>430</v>
      </c>
      <c r="W156" s="3" t="s">
        <v>108</v>
      </c>
      <c r="X156" s="3"/>
      <c r="Y156" s="3">
        <v>50</v>
      </c>
      <c r="Z156" s="3">
        <v>2</v>
      </c>
      <c r="AA156" s="3">
        <v>2</v>
      </c>
      <c r="AB156" s="3" t="s">
        <v>108</v>
      </c>
      <c r="AC156" s="67" t="s">
        <v>431</v>
      </c>
      <c r="AD156" s="68"/>
      <c r="AE156" s="69"/>
      <c r="AF156" s="69"/>
      <c r="AG156" s="69"/>
      <c r="AH156" s="69"/>
      <c r="AI156" s="69"/>
      <c r="AJ156" s="70"/>
      <c r="AK156" s="69"/>
      <c r="AL156" s="69"/>
      <c r="AM156" s="69"/>
      <c r="AN156" s="70"/>
      <c r="AO156" s="69"/>
      <c r="AP156" s="69"/>
      <c r="AQ156" s="69"/>
      <c r="AR156" s="69"/>
      <c r="AS156" s="69"/>
      <c r="AT156" s="69"/>
      <c r="AU156" s="177"/>
    </row>
    <row r="157" spans="1:132" ht="28.5">
      <c r="A157" s="66" t="s">
        <v>428</v>
      </c>
      <c r="B157" s="3" t="s">
        <v>429</v>
      </c>
      <c r="C157" s="3" t="s">
        <v>108</v>
      </c>
      <c r="D157" s="3"/>
      <c r="E157" s="3"/>
      <c r="F157" s="3"/>
      <c r="G157" s="3">
        <v>12</v>
      </c>
      <c r="H157" s="3" t="s">
        <v>109</v>
      </c>
      <c r="I157" s="3">
        <v>510</v>
      </c>
      <c r="J157" s="3" t="s">
        <v>48</v>
      </c>
      <c r="K157" s="3" t="s">
        <v>175</v>
      </c>
      <c r="L157" s="3"/>
      <c r="M157" s="26" t="s">
        <v>86</v>
      </c>
      <c r="N157" s="26"/>
      <c r="O157" s="3" t="s">
        <v>146</v>
      </c>
      <c r="P157" s="3" t="s">
        <v>176</v>
      </c>
      <c r="Q157" s="26" t="s">
        <v>182</v>
      </c>
      <c r="R157" s="3" t="s">
        <v>108</v>
      </c>
      <c r="S157" s="3"/>
      <c r="T157" s="3"/>
      <c r="U157" s="3"/>
      <c r="V157" s="66" t="s">
        <v>430</v>
      </c>
      <c r="W157" s="3" t="s">
        <v>108</v>
      </c>
      <c r="X157" s="3"/>
      <c r="Y157" s="3">
        <v>50</v>
      </c>
      <c r="Z157" s="3">
        <v>2</v>
      </c>
      <c r="AA157" s="3">
        <v>2</v>
      </c>
      <c r="AB157" s="3" t="s">
        <v>108</v>
      </c>
      <c r="AC157" s="67" t="s">
        <v>432</v>
      </c>
      <c r="AD157" s="68"/>
      <c r="AE157" s="69"/>
      <c r="AF157" s="69">
        <v>2</v>
      </c>
      <c r="AG157" s="69">
        <v>1</v>
      </c>
      <c r="AH157" s="69"/>
      <c r="AI157" s="69"/>
      <c r="AJ157" s="70"/>
      <c r="AK157" s="69"/>
      <c r="AL157" s="69"/>
      <c r="AM157" s="69"/>
      <c r="AN157" s="70"/>
      <c r="AO157" s="69"/>
      <c r="AP157" s="69">
        <v>3</v>
      </c>
      <c r="AQ157" s="69">
        <v>3</v>
      </c>
      <c r="AR157" s="69"/>
      <c r="AS157" s="69"/>
      <c r="AT157" s="69"/>
      <c r="AU157" s="177"/>
      <c r="BD157" s="14">
        <v>1</v>
      </c>
      <c r="DM157" s="14">
        <v>1</v>
      </c>
    </row>
    <row r="158" spans="1:132" ht="42.75">
      <c r="A158" s="66" t="s">
        <v>433</v>
      </c>
      <c r="B158" s="3"/>
      <c r="C158" s="3"/>
      <c r="D158" s="3" t="s">
        <v>108</v>
      </c>
      <c r="E158" s="3"/>
      <c r="F158" s="3"/>
      <c r="G158" s="3">
        <v>12</v>
      </c>
      <c r="H158" s="3" t="s">
        <v>109</v>
      </c>
      <c r="I158" s="3">
        <v>750</v>
      </c>
      <c r="J158" s="3" t="s">
        <v>47</v>
      </c>
      <c r="K158" s="3" t="s">
        <v>69</v>
      </c>
      <c r="L158" s="3"/>
      <c r="M158" s="26"/>
      <c r="N158" s="26"/>
      <c r="O158" s="3" t="s">
        <v>98</v>
      </c>
      <c r="P158" s="3"/>
      <c r="Q158" s="26"/>
      <c r="R158" s="3"/>
      <c r="S158" s="3"/>
      <c r="T158" s="3"/>
      <c r="U158" s="3"/>
      <c r="V158" s="66"/>
      <c r="W158" s="3"/>
      <c r="X158" s="3"/>
      <c r="Y158" s="3"/>
      <c r="Z158" s="3"/>
      <c r="AA158" s="3"/>
      <c r="AB158" s="3"/>
      <c r="AC158" s="67" t="s">
        <v>434</v>
      </c>
      <c r="AD158" s="68"/>
      <c r="AE158" s="69"/>
      <c r="AF158" s="69">
        <v>2</v>
      </c>
      <c r="AG158" s="69"/>
      <c r="AH158" s="69">
        <v>2</v>
      </c>
      <c r="AI158" s="69"/>
      <c r="AJ158" s="70"/>
      <c r="AK158" s="69"/>
      <c r="AL158" s="69"/>
      <c r="AM158" s="69"/>
      <c r="AN158" s="70"/>
      <c r="AO158" s="69">
        <v>1</v>
      </c>
      <c r="AP158" s="69">
        <v>2</v>
      </c>
      <c r="AQ158" s="69">
        <v>2</v>
      </c>
      <c r="AR158" s="69"/>
      <c r="AS158" s="69"/>
      <c r="AT158" s="69"/>
      <c r="AU158" s="177"/>
      <c r="BB158" s="14">
        <v>1</v>
      </c>
      <c r="CM158" s="14">
        <v>1</v>
      </c>
      <c r="EB158" s="14">
        <v>1</v>
      </c>
    </row>
    <row r="159" spans="1:132" ht="27.75" customHeight="1">
      <c r="A159" s="66" t="s">
        <v>435</v>
      </c>
      <c r="B159" s="3" t="s">
        <v>436</v>
      </c>
      <c r="C159" s="3" t="s">
        <v>108</v>
      </c>
      <c r="D159" s="3"/>
      <c r="E159" s="3"/>
      <c r="F159" s="3"/>
      <c r="G159" s="3">
        <v>11</v>
      </c>
      <c r="H159" s="3" t="s">
        <v>109</v>
      </c>
      <c r="I159" s="3">
        <v>500</v>
      </c>
      <c r="J159" s="22" t="s">
        <v>45</v>
      </c>
      <c r="K159" s="3"/>
      <c r="L159" s="3"/>
      <c r="M159" s="26"/>
      <c r="N159" s="26"/>
      <c r="O159" s="3"/>
      <c r="P159" s="3"/>
      <c r="Q159" s="26" t="s">
        <v>182</v>
      </c>
      <c r="R159" s="3"/>
      <c r="S159" s="3"/>
      <c r="T159" s="3"/>
      <c r="U159" s="3"/>
      <c r="V159" s="66"/>
      <c r="W159" s="3"/>
      <c r="X159" s="3"/>
      <c r="Y159" s="3"/>
      <c r="Z159" s="3"/>
      <c r="AA159" s="3"/>
      <c r="AB159" s="3"/>
      <c r="AC159" s="67" t="s">
        <v>437</v>
      </c>
      <c r="AD159" s="68"/>
      <c r="AE159" s="69"/>
      <c r="AF159" s="69"/>
      <c r="AG159" s="69"/>
      <c r="AH159" s="69"/>
      <c r="AI159" s="69"/>
      <c r="AJ159" s="70"/>
      <c r="AK159" s="69"/>
      <c r="AL159" s="69"/>
      <c r="AM159" s="69"/>
      <c r="AN159" s="70"/>
      <c r="AO159" s="69"/>
      <c r="AP159" s="69"/>
      <c r="AQ159" s="69"/>
      <c r="AR159" s="69"/>
      <c r="AS159" s="69"/>
      <c r="AT159" s="69"/>
      <c r="AU159" s="177"/>
    </row>
    <row r="160" spans="1:132" ht="28.5">
      <c r="A160" s="66" t="s">
        <v>435</v>
      </c>
      <c r="B160" s="3" t="s">
        <v>436</v>
      </c>
      <c r="C160" s="3" t="s">
        <v>108</v>
      </c>
      <c r="D160" s="3"/>
      <c r="E160" s="3"/>
      <c r="F160" s="3"/>
      <c r="G160" s="3">
        <v>11</v>
      </c>
      <c r="H160" s="3" t="s">
        <v>109</v>
      </c>
      <c r="I160" s="3">
        <v>500</v>
      </c>
      <c r="J160" s="3" t="s">
        <v>48</v>
      </c>
      <c r="K160" s="3"/>
      <c r="L160" s="3"/>
      <c r="M160" s="26" t="s">
        <v>84</v>
      </c>
      <c r="N160" s="26"/>
      <c r="O160" s="3" t="s">
        <v>92</v>
      </c>
      <c r="P160" s="3"/>
      <c r="Q160" s="26" t="s">
        <v>182</v>
      </c>
      <c r="R160" s="3"/>
      <c r="S160" s="3"/>
      <c r="T160" s="3"/>
      <c r="U160" s="3"/>
      <c r="V160" s="66"/>
      <c r="W160" s="3"/>
      <c r="X160" s="3"/>
      <c r="Y160" s="3"/>
      <c r="Z160" s="3"/>
      <c r="AA160" s="3"/>
      <c r="AB160" s="3"/>
      <c r="AC160" s="67" t="s">
        <v>438</v>
      </c>
      <c r="AD160" s="68"/>
      <c r="AE160" s="69"/>
      <c r="AF160" s="69">
        <v>2</v>
      </c>
      <c r="AG160" s="69">
        <v>1</v>
      </c>
      <c r="AH160" s="69"/>
      <c r="AI160" s="69"/>
      <c r="AJ160" s="70"/>
      <c r="AK160" s="69"/>
      <c r="AL160" s="69"/>
      <c r="AM160" s="69"/>
      <c r="AN160" s="70"/>
      <c r="AO160" s="69"/>
      <c r="AP160" s="69">
        <v>3</v>
      </c>
      <c r="AQ160" s="69">
        <v>3</v>
      </c>
      <c r="AR160" s="69"/>
      <c r="AS160" s="69"/>
      <c r="AT160" s="69"/>
      <c r="AU160" s="177"/>
      <c r="BD160" s="14">
        <v>1</v>
      </c>
      <c r="DK160" s="14">
        <v>1</v>
      </c>
    </row>
    <row r="161" spans="1:130" ht="27.75" customHeight="1">
      <c r="A161" s="66" t="s">
        <v>439</v>
      </c>
      <c r="B161" s="3" t="s">
        <v>440</v>
      </c>
      <c r="C161" s="3" t="s">
        <v>108</v>
      </c>
      <c r="D161" s="3"/>
      <c r="E161" s="3"/>
      <c r="F161" s="3"/>
      <c r="G161" s="3">
        <v>12</v>
      </c>
      <c r="H161" s="3" t="s">
        <v>109</v>
      </c>
      <c r="I161" s="3">
        <v>510</v>
      </c>
      <c r="J161" s="22" t="s">
        <v>45</v>
      </c>
      <c r="K161" s="3"/>
      <c r="L161" s="3"/>
      <c r="M161" s="26" t="s">
        <v>441</v>
      </c>
      <c r="N161" s="26"/>
      <c r="O161" s="3"/>
      <c r="P161" s="3"/>
      <c r="Q161" s="26" t="s">
        <v>442</v>
      </c>
      <c r="R161" s="3"/>
      <c r="S161" s="3"/>
      <c r="T161" s="3"/>
      <c r="U161" s="3"/>
      <c r="V161" s="66"/>
      <c r="W161" s="3"/>
      <c r="X161" s="3"/>
      <c r="Y161" s="3"/>
      <c r="Z161" s="3"/>
      <c r="AA161" s="3"/>
      <c r="AB161" s="3"/>
      <c r="AC161" s="67" t="s">
        <v>443</v>
      </c>
      <c r="AD161" s="68"/>
      <c r="AE161" s="69"/>
      <c r="AF161" s="69"/>
      <c r="AG161" s="69"/>
      <c r="AH161" s="69"/>
      <c r="AI161" s="69"/>
      <c r="AJ161" s="70"/>
      <c r="AK161" s="69"/>
      <c r="AL161" s="69"/>
      <c r="AM161" s="69"/>
      <c r="AN161" s="70"/>
      <c r="AO161" s="69"/>
      <c r="AP161" s="69"/>
      <c r="AQ161" s="69"/>
      <c r="AR161" s="69"/>
      <c r="AS161" s="69"/>
      <c r="AT161" s="69"/>
      <c r="AU161" s="177"/>
    </row>
    <row r="162" spans="1:130" ht="57">
      <c r="A162" s="66" t="s">
        <v>439</v>
      </c>
      <c r="B162" s="3" t="s">
        <v>440</v>
      </c>
      <c r="C162" s="3" t="s">
        <v>108</v>
      </c>
      <c r="D162" s="3"/>
      <c r="E162" s="3"/>
      <c r="F162" s="3"/>
      <c r="G162" s="3">
        <v>12</v>
      </c>
      <c r="H162" s="3" t="s">
        <v>109</v>
      </c>
      <c r="I162" s="3">
        <v>510</v>
      </c>
      <c r="J162" s="3" t="s">
        <v>63</v>
      </c>
      <c r="K162" s="3"/>
      <c r="L162" s="3"/>
      <c r="M162" s="26" t="s">
        <v>441</v>
      </c>
      <c r="N162" s="26"/>
      <c r="O162" s="3" t="s">
        <v>96</v>
      </c>
      <c r="P162" s="3"/>
      <c r="Q162" s="26" t="s">
        <v>442</v>
      </c>
      <c r="R162" s="3"/>
      <c r="S162" s="3"/>
      <c r="T162" s="3"/>
      <c r="U162" s="3"/>
      <c r="V162" s="66"/>
      <c r="W162" s="3"/>
      <c r="X162" s="3"/>
      <c r="Y162" s="3"/>
      <c r="Z162" s="3"/>
      <c r="AA162" s="3"/>
      <c r="AB162" s="3"/>
      <c r="AC162" s="67" t="s">
        <v>444</v>
      </c>
      <c r="AD162" s="68"/>
      <c r="AE162" s="69"/>
      <c r="AF162" s="69">
        <v>2</v>
      </c>
      <c r="AG162" s="69"/>
      <c r="AH162" s="69"/>
      <c r="AI162" s="69"/>
      <c r="AJ162" s="70"/>
      <c r="AK162" s="69"/>
      <c r="AL162" s="69"/>
      <c r="AM162" s="69"/>
      <c r="AN162" s="70"/>
      <c r="AO162" s="69">
        <v>2</v>
      </c>
      <c r="AP162" s="69">
        <v>1</v>
      </c>
      <c r="AQ162" s="69">
        <v>2</v>
      </c>
      <c r="AR162" s="69"/>
      <c r="AS162" s="69"/>
      <c r="AT162" s="69"/>
      <c r="AU162" s="177"/>
      <c r="CC162" s="14">
        <v>1</v>
      </c>
      <c r="DZ162" s="14">
        <v>1</v>
      </c>
    </row>
    <row r="163" spans="1:130" ht="27.75" customHeight="1">
      <c r="A163" s="66" t="s">
        <v>445</v>
      </c>
      <c r="B163" s="3" t="s">
        <v>446</v>
      </c>
      <c r="C163" s="3" t="s">
        <v>108</v>
      </c>
      <c r="D163" s="3"/>
      <c r="E163" s="3"/>
      <c r="F163" s="3"/>
      <c r="G163" s="3">
        <v>12</v>
      </c>
      <c r="H163" s="3" t="s">
        <v>109</v>
      </c>
      <c r="I163" s="3">
        <v>510</v>
      </c>
      <c r="J163" s="22" t="s">
        <v>45</v>
      </c>
      <c r="K163" s="3"/>
      <c r="L163" s="3"/>
      <c r="M163" s="184" t="s">
        <v>126</v>
      </c>
      <c r="N163" s="26"/>
      <c r="O163" s="3"/>
      <c r="P163" s="3"/>
      <c r="Q163" s="26" t="s">
        <v>182</v>
      </c>
      <c r="R163" s="3" t="s">
        <v>108</v>
      </c>
      <c r="S163" s="3"/>
      <c r="T163" s="3"/>
      <c r="U163" s="3"/>
      <c r="V163" s="187" t="s">
        <v>447</v>
      </c>
      <c r="W163" s="3" t="s">
        <v>108</v>
      </c>
      <c r="X163" s="3"/>
      <c r="Y163" s="26" t="s">
        <v>448</v>
      </c>
      <c r="Z163" s="3">
        <v>4</v>
      </c>
      <c r="AA163" s="3">
        <v>4</v>
      </c>
      <c r="AB163" s="3" t="s">
        <v>108</v>
      </c>
      <c r="AC163" s="67" t="s">
        <v>449</v>
      </c>
      <c r="AD163" s="68"/>
      <c r="AE163" s="69"/>
      <c r="AF163" s="69"/>
      <c r="AG163" s="69"/>
      <c r="AH163" s="69"/>
      <c r="AI163" s="69"/>
      <c r="AJ163" s="70"/>
      <c r="AK163" s="69"/>
      <c r="AL163" s="69"/>
      <c r="AM163" s="69"/>
      <c r="AN163" s="70"/>
      <c r="AO163" s="69"/>
      <c r="AP163" s="69"/>
      <c r="AQ163" s="69"/>
      <c r="AR163" s="69"/>
      <c r="AS163" s="69"/>
      <c r="AT163" s="69"/>
      <c r="AU163" s="177"/>
    </row>
    <row r="164" spans="1:130" ht="28.5">
      <c r="A164" s="66" t="s">
        <v>445</v>
      </c>
      <c r="B164" s="3" t="s">
        <v>446</v>
      </c>
      <c r="C164" s="3" t="s">
        <v>108</v>
      </c>
      <c r="D164" s="3"/>
      <c r="E164" s="3"/>
      <c r="F164" s="3"/>
      <c r="G164" s="3">
        <v>12</v>
      </c>
      <c r="H164" s="3" t="s">
        <v>109</v>
      </c>
      <c r="I164" s="3">
        <v>510</v>
      </c>
      <c r="J164" s="3" t="s">
        <v>66</v>
      </c>
      <c r="K164" s="3"/>
      <c r="L164" s="3"/>
      <c r="M164" s="26" t="s">
        <v>450</v>
      </c>
      <c r="N164" s="26"/>
      <c r="O164" s="3" t="s">
        <v>92</v>
      </c>
      <c r="P164" s="3"/>
      <c r="Q164" s="26" t="s">
        <v>182</v>
      </c>
      <c r="R164" s="3" t="s">
        <v>108</v>
      </c>
      <c r="S164" s="3"/>
      <c r="T164" s="3"/>
      <c r="U164" s="3"/>
      <c r="V164" s="187" t="s">
        <v>447</v>
      </c>
      <c r="W164" s="3" t="s">
        <v>108</v>
      </c>
      <c r="X164" s="3"/>
      <c r="Y164" s="26" t="s">
        <v>448</v>
      </c>
      <c r="Z164" s="3">
        <v>4</v>
      </c>
      <c r="AA164" s="3">
        <v>4</v>
      </c>
      <c r="AB164" s="3" t="s">
        <v>108</v>
      </c>
      <c r="AC164" s="67" t="s">
        <v>451</v>
      </c>
      <c r="AD164" s="68"/>
      <c r="AE164" s="69"/>
      <c r="AF164" s="69">
        <v>2</v>
      </c>
      <c r="AG164" s="69">
        <v>1</v>
      </c>
      <c r="AH164" s="69"/>
      <c r="AI164" s="69"/>
      <c r="AJ164" s="70"/>
      <c r="AK164" s="69"/>
      <c r="AL164" s="69"/>
      <c r="AM164" s="69"/>
      <c r="AN164" s="70"/>
      <c r="AO164" s="69"/>
      <c r="AP164" s="69">
        <v>3</v>
      </c>
      <c r="AQ164" s="69">
        <v>3</v>
      </c>
      <c r="AR164" s="69"/>
      <c r="AS164" s="69"/>
      <c r="AT164" s="69"/>
      <c r="AU164" s="177"/>
      <c r="CH164" s="14">
        <v>1</v>
      </c>
      <c r="DK164" s="14">
        <v>1</v>
      </c>
    </row>
    <row r="165" spans="1:130" ht="27.75" customHeight="1">
      <c r="A165" s="66" t="s">
        <v>452</v>
      </c>
      <c r="B165" s="3" t="s">
        <v>453</v>
      </c>
      <c r="C165" s="3" t="s">
        <v>108</v>
      </c>
      <c r="D165" s="3"/>
      <c r="E165" s="3"/>
      <c r="F165" s="3"/>
      <c r="G165" s="3">
        <v>12</v>
      </c>
      <c r="H165" s="3" t="s">
        <v>109</v>
      </c>
      <c r="I165" s="3">
        <v>510</v>
      </c>
      <c r="J165" s="22" t="s">
        <v>45</v>
      </c>
      <c r="K165" s="3"/>
      <c r="L165" s="3"/>
      <c r="M165" s="26"/>
      <c r="N165" s="26"/>
      <c r="O165" s="3"/>
      <c r="P165" s="3"/>
      <c r="Q165" s="26" t="s">
        <v>182</v>
      </c>
      <c r="R165" s="3"/>
      <c r="S165" s="3"/>
      <c r="T165" s="3"/>
      <c r="U165" s="3"/>
      <c r="V165" s="66"/>
      <c r="W165" s="3"/>
      <c r="X165" s="3"/>
      <c r="Y165" s="3"/>
      <c r="Z165" s="3"/>
      <c r="AA165" s="3"/>
      <c r="AB165" s="3"/>
      <c r="AC165" s="67" t="s">
        <v>320</v>
      </c>
      <c r="AD165" s="68"/>
      <c r="AE165" s="69"/>
      <c r="AF165" s="69"/>
      <c r="AG165" s="69"/>
      <c r="AH165" s="69"/>
      <c r="AI165" s="69"/>
      <c r="AJ165" s="70"/>
      <c r="AK165" s="69"/>
      <c r="AL165" s="69"/>
      <c r="AM165" s="69"/>
      <c r="AN165" s="70"/>
      <c r="AO165" s="69"/>
      <c r="AP165" s="69"/>
      <c r="AQ165" s="69"/>
      <c r="AR165" s="69"/>
      <c r="AS165" s="69"/>
      <c r="AT165" s="69"/>
      <c r="AU165" s="177"/>
    </row>
    <row r="166" spans="1:130" ht="27.75" customHeight="1">
      <c r="A166" s="66" t="s">
        <v>452</v>
      </c>
      <c r="B166" s="3" t="s">
        <v>453</v>
      </c>
      <c r="C166" s="3" t="s">
        <v>108</v>
      </c>
      <c r="D166" s="3"/>
      <c r="E166" s="3"/>
      <c r="F166" s="3"/>
      <c r="G166" s="3">
        <v>12</v>
      </c>
      <c r="H166" s="3" t="s">
        <v>109</v>
      </c>
      <c r="I166" s="3">
        <v>510</v>
      </c>
      <c r="J166" s="3" t="s">
        <v>48</v>
      </c>
      <c r="K166" s="3"/>
      <c r="L166" s="3"/>
      <c r="M166" s="26"/>
      <c r="N166" s="26"/>
      <c r="O166" s="3"/>
      <c r="P166" s="3"/>
      <c r="Q166" s="26" t="s">
        <v>182</v>
      </c>
      <c r="R166" s="3"/>
      <c r="S166" s="3"/>
      <c r="T166" s="3"/>
      <c r="U166" s="3"/>
      <c r="V166" s="66"/>
      <c r="W166" s="3"/>
      <c r="X166" s="3"/>
      <c r="Y166" s="3"/>
      <c r="Z166" s="3"/>
      <c r="AA166" s="3"/>
      <c r="AB166" s="3"/>
      <c r="AC166" s="67" t="s">
        <v>454</v>
      </c>
      <c r="AD166" s="68"/>
      <c r="AE166" s="69"/>
      <c r="AF166" s="69">
        <v>2</v>
      </c>
      <c r="AG166" s="69"/>
      <c r="AH166" s="69"/>
      <c r="AI166" s="69"/>
      <c r="AJ166" s="70"/>
      <c r="AK166" s="69"/>
      <c r="AL166" s="69"/>
      <c r="AM166" s="69"/>
      <c r="AN166" s="70"/>
      <c r="AO166" s="69"/>
      <c r="AP166" s="69">
        <v>2</v>
      </c>
      <c r="AQ166" s="69">
        <v>2</v>
      </c>
      <c r="AR166" s="69"/>
      <c r="AS166" s="69"/>
      <c r="AT166" s="69"/>
      <c r="AU166" s="177"/>
      <c r="BD166" s="14">
        <v>1</v>
      </c>
    </row>
    <row r="167" spans="1:130" ht="28.5">
      <c r="A167" s="66" t="s">
        <v>455</v>
      </c>
      <c r="B167" s="3" t="s">
        <v>456</v>
      </c>
      <c r="C167" s="3" t="s">
        <v>108</v>
      </c>
      <c r="D167" s="3"/>
      <c r="E167" s="3"/>
      <c r="F167" s="3"/>
      <c r="G167" s="3">
        <v>12</v>
      </c>
      <c r="H167" s="3" t="s">
        <v>109</v>
      </c>
      <c r="I167" s="3">
        <v>510</v>
      </c>
      <c r="J167" s="22" t="s">
        <v>45</v>
      </c>
      <c r="K167" s="3"/>
      <c r="L167" s="3"/>
      <c r="M167" s="26"/>
      <c r="N167" s="26"/>
      <c r="O167" s="3"/>
      <c r="P167" s="3"/>
      <c r="Q167" s="184" t="s">
        <v>457</v>
      </c>
      <c r="R167" s="3" t="s">
        <v>108</v>
      </c>
      <c r="S167" s="3"/>
      <c r="T167" s="3"/>
      <c r="U167" s="3"/>
      <c r="V167" s="66" t="s">
        <v>458</v>
      </c>
      <c r="W167" s="3" t="s">
        <v>108</v>
      </c>
      <c r="X167" s="3"/>
      <c r="Y167" s="3">
        <v>50</v>
      </c>
      <c r="Z167" s="22">
        <v>2</v>
      </c>
      <c r="AA167" s="22">
        <v>2</v>
      </c>
      <c r="AB167" s="3" t="s">
        <v>108</v>
      </c>
      <c r="AC167" s="67" t="s">
        <v>459</v>
      </c>
      <c r="AD167" s="68"/>
      <c r="AE167" s="69"/>
      <c r="AF167" s="69"/>
      <c r="AG167" s="69"/>
      <c r="AH167" s="69"/>
      <c r="AI167" s="69"/>
      <c r="AJ167" s="70"/>
      <c r="AK167" s="69"/>
      <c r="AL167" s="69"/>
      <c r="AM167" s="69"/>
      <c r="AN167" s="70"/>
      <c r="AO167" s="69"/>
      <c r="AP167" s="69"/>
      <c r="AQ167" s="69"/>
      <c r="AR167" s="69"/>
      <c r="AS167" s="69"/>
      <c r="AT167" s="69"/>
      <c r="AU167" s="177"/>
    </row>
    <row r="168" spans="1:130" ht="42.75">
      <c r="A168" s="66" t="s">
        <v>455</v>
      </c>
      <c r="B168" s="3" t="s">
        <v>456</v>
      </c>
      <c r="C168" s="3" t="s">
        <v>108</v>
      </c>
      <c r="D168" s="3"/>
      <c r="E168" s="3"/>
      <c r="F168" s="3"/>
      <c r="G168" s="3">
        <v>12</v>
      </c>
      <c r="H168" s="3" t="s">
        <v>109</v>
      </c>
      <c r="I168" s="3">
        <v>510</v>
      </c>
      <c r="J168" s="3" t="s">
        <v>48</v>
      </c>
      <c r="K168" s="3"/>
      <c r="L168" s="3"/>
      <c r="M168" s="26" t="s">
        <v>86</v>
      </c>
      <c r="N168" s="26"/>
      <c r="O168" s="3"/>
      <c r="P168" s="3"/>
      <c r="Q168" s="26" t="s">
        <v>182</v>
      </c>
      <c r="R168" s="3" t="s">
        <v>108</v>
      </c>
      <c r="S168" s="3"/>
      <c r="T168" s="3"/>
      <c r="U168" s="3"/>
      <c r="V168" s="66" t="s">
        <v>458</v>
      </c>
      <c r="W168" s="3" t="s">
        <v>108</v>
      </c>
      <c r="X168" s="3"/>
      <c r="Y168" s="3">
        <v>50</v>
      </c>
      <c r="Z168" s="3">
        <v>2</v>
      </c>
      <c r="AA168" s="3">
        <v>2</v>
      </c>
      <c r="AB168" s="3" t="s">
        <v>108</v>
      </c>
      <c r="AC168" s="67" t="s">
        <v>460</v>
      </c>
      <c r="AD168" s="68"/>
      <c r="AE168" s="69"/>
      <c r="AF168" s="69">
        <v>2</v>
      </c>
      <c r="AG168" s="69">
        <v>1</v>
      </c>
      <c r="AH168" s="69"/>
      <c r="AI168" s="69"/>
      <c r="AJ168" s="70"/>
      <c r="AK168" s="69"/>
      <c r="AL168" s="69"/>
      <c r="AM168" s="69"/>
      <c r="AN168" s="70"/>
      <c r="AO168" s="69"/>
      <c r="AP168" s="69">
        <v>3</v>
      </c>
      <c r="AQ168" s="69">
        <v>3</v>
      </c>
      <c r="AR168" s="69"/>
      <c r="AS168" s="69"/>
      <c r="AT168" s="69"/>
      <c r="AU168" s="177"/>
      <c r="BD168" s="14">
        <v>1</v>
      </c>
      <c r="DM168" s="14">
        <v>1</v>
      </c>
    </row>
    <row r="169" spans="1:130" ht="27.75" customHeight="1">
      <c r="A169" s="66" t="s">
        <v>461</v>
      </c>
      <c r="B169" s="3" t="s">
        <v>462</v>
      </c>
      <c r="C169" s="3" t="s">
        <v>108</v>
      </c>
      <c r="D169" s="3"/>
      <c r="E169" s="3"/>
      <c r="F169" s="3"/>
      <c r="G169" s="3">
        <v>12</v>
      </c>
      <c r="H169" s="3" t="s">
        <v>109</v>
      </c>
      <c r="I169" s="3">
        <v>510</v>
      </c>
      <c r="J169" s="22" t="s">
        <v>48</v>
      </c>
      <c r="K169" s="3"/>
      <c r="L169" s="3"/>
      <c r="M169" s="26"/>
      <c r="N169" s="26"/>
      <c r="O169" s="3" t="s">
        <v>146</v>
      </c>
      <c r="P169" s="3"/>
      <c r="Q169" s="26" t="s">
        <v>182</v>
      </c>
      <c r="R169" s="3"/>
      <c r="S169" s="3"/>
      <c r="T169" s="3"/>
      <c r="U169" s="3"/>
      <c r="V169" s="66"/>
      <c r="W169" s="3"/>
      <c r="X169" s="3"/>
      <c r="Y169" s="3"/>
      <c r="Z169" s="3"/>
      <c r="AA169" s="3"/>
      <c r="AB169" s="3"/>
      <c r="AC169" s="67" t="s">
        <v>320</v>
      </c>
      <c r="AD169" s="68"/>
      <c r="AE169" s="69"/>
      <c r="AF169" s="69"/>
      <c r="AG169" s="69"/>
      <c r="AH169" s="69"/>
      <c r="AI169" s="69"/>
      <c r="AJ169" s="70"/>
      <c r="AK169" s="69"/>
      <c r="AL169" s="69"/>
      <c r="AM169" s="69"/>
      <c r="AN169" s="70"/>
      <c r="AO169" s="69"/>
      <c r="AP169" s="69"/>
      <c r="AQ169" s="69"/>
      <c r="AR169" s="69"/>
      <c r="AS169" s="69"/>
      <c r="AT169" s="69"/>
      <c r="AU169" s="177"/>
    </row>
    <row r="170" spans="1:130" ht="27.75" customHeight="1">
      <c r="A170" s="66" t="s">
        <v>461</v>
      </c>
      <c r="B170" s="3" t="s">
        <v>462</v>
      </c>
      <c r="C170" s="3" t="s">
        <v>108</v>
      </c>
      <c r="D170" s="3"/>
      <c r="E170" s="3"/>
      <c r="F170" s="3"/>
      <c r="G170" s="3">
        <v>12</v>
      </c>
      <c r="H170" s="3" t="s">
        <v>109</v>
      </c>
      <c r="I170" s="3">
        <v>510</v>
      </c>
      <c r="J170" s="3" t="s">
        <v>66</v>
      </c>
      <c r="K170" s="3"/>
      <c r="L170" s="3"/>
      <c r="M170" s="26"/>
      <c r="N170" s="26"/>
      <c r="O170" s="3" t="s">
        <v>146</v>
      </c>
      <c r="P170" s="3"/>
      <c r="Q170" s="26" t="s">
        <v>182</v>
      </c>
      <c r="R170" s="3"/>
      <c r="S170" s="3"/>
      <c r="T170" s="3"/>
      <c r="U170" s="3"/>
      <c r="V170" s="66"/>
      <c r="W170" s="3"/>
      <c r="X170" s="3"/>
      <c r="Y170" s="3"/>
      <c r="Z170" s="3"/>
      <c r="AA170" s="3"/>
      <c r="AB170" s="3"/>
      <c r="AC170" s="67" t="s">
        <v>321</v>
      </c>
      <c r="AD170" s="68"/>
      <c r="AE170" s="69"/>
      <c r="AF170" s="69">
        <v>2</v>
      </c>
      <c r="AG170" s="69"/>
      <c r="AH170" s="69"/>
      <c r="AI170" s="69"/>
      <c r="AJ170" s="70"/>
      <c r="AK170" s="69"/>
      <c r="AL170" s="69"/>
      <c r="AM170" s="69"/>
      <c r="AN170" s="70"/>
      <c r="AO170" s="69"/>
      <c r="AP170" s="69">
        <v>2</v>
      </c>
      <c r="AQ170" s="69">
        <v>2</v>
      </c>
      <c r="AR170" s="69"/>
      <c r="AS170" s="69"/>
      <c r="AT170" s="69"/>
      <c r="AU170" s="177"/>
      <c r="CH170" s="14">
        <v>1</v>
      </c>
    </row>
    <row r="171" spans="1:130" ht="27.75" customHeight="1">
      <c r="A171" s="66" t="s">
        <v>463</v>
      </c>
      <c r="B171" s="3" t="s">
        <v>464</v>
      </c>
      <c r="C171" s="3" t="s">
        <v>108</v>
      </c>
      <c r="D171" s="3"/>
      <c r="E171" s="3"/>
      <c r="F171" s="3"/>
      <c r="G171" s="3">
        <v>12</v>
      </c>
      <c r="H171" s="3" t="s">
        <v>109</v>
      </c>
      <c r="I171" s="3">
        <v>510</v>
      </c>
      <c r="J171" s="22" t="s">
        <v>48</v>
      </c>
      <c r="K171" s="3"/>
      <c r="L171" s="3"/>
      <c r="M171" s="26"/>
      <c r="N171" s="26"/>
      <c r="O171" s="3"/>
      <c r="P171" s="3"/>
      <c r="Q171" s="26" t="s">
        <v>182</v>
      </c>
      <c r="R171" s="3" t="s">
        <v>108</v>
      </c>
      <c r="S171" s="3"/>
      <c r="T171" s="3"/>
      <c r="U171" s="3"/>
      <c r="V171" s="66" t="s">
        <v>465</v>
      </c>
      <c r="W171" s="3" t="s">
        <v>108</v>
      </c>
      <c r="X171" s="3"/>
      <c r="Y171" s="3">
        <v>50</v>
      </c>
      <c r="Z171" s="22">
        <v>2</v>
      </c>
      <c r="AA171" s="22">
        <v>2</v>
      </c>
      <c r="AB171" s="3" t="s">
        <v>108</v>
      </c>
      <c r="AC171" s="67" t="s">
        <v>309</v>
      </c>
      <c r="AD171" s="68"/>
      <c r="AE171" s="69"/>
      <c r="AF171" s="69"/>
      <c r="AG171" s="69"/>
      <c r="AH171" s="69"/>
      <c r="AI171" s="69"/>
      <c r="AJ171" s="70"/>
      <c r="AK171" s="69"/>
      <c r="AL171" s="69"/>
      <c r="AM171" s="69"/>
      <c r="AN171" s="70"/>
      <c r="AO171" s="69"/>
      <c r="AP171" s="69"/>
      <c r="AQ171" s="69"/>
      <c r="AR171" s="69"/>
      <c r="AS171" s="69"/>
      <c r="AT171" s="69"/>
      <c r="AU171" s="177"/>
    </row>
    <row r="172" spans="1:130" ht="42.75">
      <c r="A172" s="66" t="s">
        <v>463</v>
      </c>
      <c r="B172" s="3" t="s">
        <v>464</v>
      </c>
      <c r="C172" s="3" t="s">
        <v>108</v>
      </c>
      <c r="D172" s="3"/>
      <c r="E172" s="3"/>
      <c r="F172" s="3"/>
      <c r="G172" s="3">
        <v>12</v>
      </c>
      <c r="H172" s="3" t="s">
        <v>109</v>
      </c>
      <c r="I172" s="3">
        <v>510</v>
      </c>
      <c r="J172" s="3" t="s">
        <v>48</v>
      </c>
      <c r="K172" s="3"/>
      <c r="L172" s="3"/>
      <c r="M172" s="26" t="s">
        <v>86</v>
      </c>
      <c r="N172" s="26"/>
      <c r="O172" s="3"/>
      <c r="P172" s="3"/>
      <c r="Q172" s="26" t="s">
        <v>182</v>
      </c>
      <c r="R172" s="3" t="s">
        <v>108</v>
      </c>
      <c r="S172" s="3"/>
      <c r="T172" s="3"/>
      <c r="U172" s="3"/>
      <c r="V172" s="66" t="s">
        <v>465</v>
      </c>
      <c r="W172" s="3" t="s">
        <v>108</v>
      </c>
      <c r="X172" s="3"/>
      <c r="Y172" s="3">
        <v>50</v>
      </c>
      <c r="Z172" s="3">
        <v>2</v>
      </c>
      <c r="AA172" s="3">
        <v>2</v>
      </c>
      <c r="AB172" s="3" t="s">
        <v>108</v>
      </c>
      <c r="AC172" s="67" t="s">
        <v>466</v>
      </c>
      <c r="AD172" s="68"/>
      <c r="AE172" s="69"/>
      <c r="AF172" s="69">
        <v>2</v>
      </c>
      <c r="AG172" s="69">
        <v>1</v>
      </c>
      <c r="AH172" s="69"/>
      <c r="AI172" s="69"/>
      <c r="AJ172" s="70"/>
      <c r="AK172" s="69"/>
      <c r="AL172" s="69"/>
      <c r="AM172" s="69"/>
      <c r="AN172" s="70"/>
      <c r="AO172" s="69"/>
      <c r="AP172" s="69">
        <v>3</v>
      </c>
      <c r="AQ172" s="69">
        <v>3</v>
      </c>
      <c r="AR172" s="69"/>
      <c r="AS172" s="69"/>
      <c r="AT172" s="69"/>
      <c r="AU172" s="177"/>
      <c r="BD172" s="14">
        <v>1</v>
      </c>
      <c r="DM172" s="14">
        <v>1</v>
      </c>
    </row>
    <row r="173" spans="1:130" ht="27.75" customHeight="1">
      <c r="A173" s="66" t="s">
        <v>467</v>
      </c>
      <c r="B173" s="3" t="s">
        <v>468</v>
      </c>
      <c r="C173" s="3" t="s">
        <v>108</v>
      </c>
      <c r="D173" s="3"/>
      <c r="E173" s="3"/>
      <c r="F173" s="3"/>
      <c r="G173" s="3">
        <v>12</v>
      </c>
      <c r="H173" s="3" t="s">
        <v>109</v>
      </c>
      <c r="I173" s="3">
        <v>500</v>
      </c>
      <c r="J173" s="22" t="s">
        <v>63</v>
      </c>
      <c r="K173" s="3"/>
      <c r="L173" s="3"/>
      <c r="M173" s="26"/>
      <c r="N173" s="26"/>
      <c r="O173" s="3"/>
      <c r="P173" s="3"/>
      <c r="Q173" s="26" t="s">
        <v>182</v>
      </c>
      <c r="R173" s="3" t="s">
        <v>108</v>
      </c>
      <c r="S173" s="3"/>
      <c r="T173" s="3"/>
      <c r="U173" s="3"/>
      <c r="V173" s="66" t="s">
        <v>469</v>
      </c>
      <c r="W173" s="3" t="s">
        <v>108</v>
      </c>
      <c r="X173" s="3"/>
      <c r="Y173" s="3">
        <v>25</v>
      </c>
      <c r="Z173" s="3">
        <v>2</v>
      </c>
      <c r="AA173" s="3">
        <v>2</v>
      </c>
      <c r="AB173" s="3" t="s">
        <v>108</v>
      </c>
      <c r="AC173" s="67" t="s">
        <v>320</v>
      </c>
      <c r="AD173" s="68"/>
      <c r="AE173" s="69"/>
      <c r="AF173" s="69"/>
      <c r="AG173" s="69"/>
      <c r="AH173" s="69"/>
      <c r="AI173" s="69"/>
      <c r="AJ173" s="70"/>
      <c r="AK173" s="69"/>
      <c r="AL173" s="69"/>
      <c r="AM173" s="69"/>
      <c r="AN173" s="70"/>
      <c r="AO173" s="69"/>
      <c r="AP173" s="69"/>
      <c r="AQ173" s="69"/>
      <c r="AR173" s="69"/>
      <c r="AS173" s="69"/>
      <c r="AT173" s="69"/>
      <c r="AU173" s="177"/>
    </row>
    <row r="174" spans="1:130" ht="27.75" customHeight="1">
      <c r="A174" s="66" t="s">
        <v>467</v>
      </c>
      <c r="B174" s="3" t="s">
        <v>468</v>
      </c>
      <c r="C174" s="3" t="s">
        <v>108</v>
      </c>
      <c r="D174" s="3"/>
      <c r="E174" s="3"/>
      <c r="F174" s="3"/>
      <c r="G174" s="3">
        <v>12</v>
      </c>
      <c r="H174" s="3" t="s">
        <v>109</v>
      </c>
      <c r="I174" s="3">
        <v>500</v>
      </c>
      <c r="J174" s="3" t="s">
        <v>63</v>
      </c>
      <c r="K174" s="3"/>
      <c r="L174" s="3"/>
      <c r="M174" s="26" t="s">
        <v>86</v>
      </c>
      <c r="N174" s="26"/>
      <c r="O174" s="3" t="s">
        <v>92</v>
      </c>
      <c r="P174" s="3"/>
      <c r="Q174" s="26" t="s">
        <v>182</v>
      </c>
      <c r="R174" s="3" t="s">
        <v>108</v>
      </c>
      <c r="S174" s="3"/>
      <c r="T174" s="3"/>
      <c r="U174" s="3"/>
      <c r="V174" s="66" t="s">
        <v>469</v>
      </c>
      <c r="W174" s="3" t="s">
        <v>108</v>
      </c>
      <c r="X174" s="3"/>
      <c r="Y174" s="3">
        <v>25</v>
      </c>
      <c r="Z174" s="3">
        <v>2</v>
      </c>
      <c r="AA174" s="3">
        <v>2</v>
      </c>
      <c r="AB174" s="3" t="s">
        <v>108</v>
      </c>
      <c r="AC174" s="67" t="s">
        <v>470</v>
      </c>
      <c r="AD174" s="68"/>
      <c r="AE174" s="69"/>
      <c r="AF174" s="69">
        <v>2</v>
      </c>
      <c r="AG174" s="69">
        <v>1</v>
      </c>
      <c r="AH174" s="69"/>
      <c r="AI174" s="69"/>
      <c r="AJ174" s="70"/>
      <c r="AK174" s="69"/>
      <c r="AL174" s="69"/>
      <c r="AM174" s="69"/>
      <c r="AN174" s="70"/>
      <c r="AO174" s="69">
        <v>1</v>
      </c>
      <c r="AP174" s="69">
        <v>2</v>
      </c>
      <c r="AQ174" s="69">
        <v>3</v>
      </c>
      <c r="AR174" s="69"/>
      <c r="AS174" s="69"/>
      <c r="AT174" s="69"/>
      <c r="AU174" s="177"/>
      <c r="CC174" s="14">
        <v>1</v>
      </c>
      <c r="DM174" s="14">
        <v>1</v>
      </c>
      <c r="DV174" s="14">
        <v>1</v>
      </c>
    </row>
    <row r="175" spans="1:130" ht="27.75" customHeight="1">
      <c r="A175" s="66" t="s">
        <v>471</v>
      </c>
      <c r="B175" s="3" t="s">
        <v>472</v>
      </c>
      <c r="C175" s="3" t="s">
        <v>108</v>
      </c>
      <c r="D175" s="3"/>
      <c r="E175" s="3"/>
      <c r="F175" s="3"/>
      <c r="G175" s="3">
        <v>12</v>
      </c>
      <c r="H175" s="3" t="s">
        <v>109</v>
      </c>
      <c r="I175" s="3">
        <v>510</v>
      </c>
      <c r="J175" s="22" t="s">
        <v>70</v>
      </c>
      <c r="K175" s="3"/>
      <c r="L175" s="3"/>
      <c r="M175" s="26"/>
      <c r="N175" s="26"/>
      <c r="O175" s="3" t="s">
        <v>325</v>
      </c>
      <c r="P175" s="3"/>
      <c r="Q175" s="26" t="s">
        <v>182</v>
      </c>
      <c r="R175" s="3" t="s">
        <v>108</v>
      </c>
      <c r="S175" s="3"/>
      <c r="T175" s="3"/>
      <c r="U175" s="3"/>
      <c r="V175" s="66" t="s">
        <v>473</v>
      </c>
      <c r="W175" s="3"/>
      <c r="X175" s="3" t="s">
        <v>108</v>
      </c>
      <c r="Y175" s="3">
        <v>150</v>
      </c>
      <c r="Z175" s="3">
        <v>3</v>
      </c>
      <c r="AA175" s="3">
        <v>3</v>
      </c>
      <c r="AB175" s="3" t="s">
        <v>108</v>
      </c>
      <c r="AC175" s="67" t="s">
        <v>474</v>
      </c>
      <c r="AD175" s="68"/>
      <c r="AE175" s="69"/>
      <c r="AF175" s="69"/>
      <c r="AG175" s="69"/>
      <c r="AH175" s="69"/>
      <c r="AI175" s="69"/>
      <c r="AJ175" s="70"/>
      <c r="AK175" s="69"/>
      <c r="AL175" s="69"/>
      <c r="AM175" s="69"/>
      <c r="AN175" s="70"/>
      <c r="AO175" s="69"/>
      <c r="AP175" s="69"/>
      <c r="AQ175" s="69"/>
      <c r="AR175" s="69"/>
      <c r="AS175" s="69"/>
      <c r="AT175" s="69"/>
      <c r="AU175" s="177"/>
    </row>
    <row r="176" spans="1:130" ht="27.75" customHeight="1">
      <c r="A176" s="66" t="s">
        <v>471</v>
      </c>
      <c r="B176" s="3" t="s">
        <v>472</v>
      </c>
      <c r="C176" s="3" t="s">
        <v>108</v>
      </c>
      <c r="D176" s="3"/>
      <c r="E176" s="3"/>
      <c r="F176" s="3"/>
      <c r="G176" s="3">
        <v>12</v>
      </c>
      <c r="H176" s="3" t="s">
        <v>109</v>
      </c>
      <c r="I176" s="3">
        <v>510</v>
      </c>
      <c r="J176" s="3" t="s">
        <v>70</v>
      </c>
      <c r="K176" s="3"/>
      <c r="L176" s="3"/>
      <c r="M176" s="26" t="s">
        <v>475</v>
      </c>
      <c r="N176" s="26"/>
      <c r="O176" s="3" t="s">
        <v>325</v>
      </c>
      <c r="P176" s="3"/>
      <c r="Q176" s="26" t="s">
        <v>182</v>
      </c>
      <c r="R176" s="3" t="s">
        <v>108</v>
      </c>
      <c r="S176" s="3"/>
      <c r="T176" s="3"/>
      <c r="U176" s="3"/>
      <c r="V176" s="66" t="s">
        <v>473</v>
      </c>
      <c r="W176" s="3"/>
      <c r="X176" s="3" t="s">
        <v>108</v>
      </c>
      <c r="Y176" s="3">
        <v>150</v>
      </c>
      <c r="Z176" s="3">
        <v>3</v>
      </c>
      <c r="AA176" s="3">
        <v>3</v>
      </c>
      <c r="AB176" s="3" t="s">
        <v>108</v>
      </c>
      <c r="AC176" s="67" t="s">
        <v>476</v>
      </c>
      <c r="AD176" s="68"/>
      <c r="AE176" s="69"/>
      <c r="AF176" s="69"/>
      <c r="AG176" s="69"/>
      <c r="AH176" s="69">
        <v>2</v>
      </c>
      <c r="AI176" s="69"/>
      <c r="AJ176" s="70"/>
      <c r="AK176" s="69"/>
      <c r="AL176" s="69"/>
      <c r="AM176" s="69"/>
      <c r="AN176" s="70"/>
      <c r="AO176" s="69"/>
      <c r="AP176" s="69">
        <v>1</v>
      </c>
      <c r="AQ176" s="69">
        <v>1</v>
      </c>
      <c r="AR176" s="69"/>
      <c r="AS176" s="69"/>
      <c r="AT176" s="69"/>
      <c r="AU176" s="177"/>
      <c r="CO176" s="14">
        <v>1</v>
      </c>
      <c r="DO176" s="14">
        <v>1</v>
      </c>
    </row>
    <row r="177" spans="1:119" ht="27.75" customHeight="1">
      <c r="A177" s="66" t="s">
        <v>477</v>
      </c>
      <c r="B177" s="3" t="s">
        <v>478</v>
      </c>
      <c r="C177" s="3" t="s">
        <v>108</v>
      </c>
      <c r="D177" s="3"/>
      <c r="E177" s="3"/>
      <c r="F177" s="3"/>
      <c r="G177" s="3">
        <v>12</v>
      </c>
      <c r="H177" s="3" t="s">
        <v>109</v>
      </c>
      <c r="I177" s="3">
        <v>500</v>
      </c>
      <c r="J177" s="22" t="s">
        <v>51</v>
      </c>
      <c r="K177" s="3"/>
      <c r="L177" s="3"/>
      <c r="M177" s="26"/>
      <c r="N177" s="26"/>
      <c r="O177" s="3"/>
      <c r="P177" s="3"/>
      <c r="Q177" s="26" t="s">
        <v>182</v>
      </c>
      <c r="R177" s="3"/>
      <c r="S177" s="3"/>
      <c r="T177" s="3"/>
      <c r="U177" s="3"/>
      <c r="V177" s="66"/>
      <c r="W177" s="3"/>
      <c r="X177" s="3"/>
      <c r="Y177" s="3"/>
      <c r="Z177" s="3"/>
      <c r="AA177" s="3"/>
      <c r="AB177" s="3"/>
      <c r="AC177" s="67" t="s">
        <v>320</v>
      </c>
      <c r="AD177" s="68"/>
      <c r="AE177" s="69"/>
      <c r="AF177" s="69"/>
      <c r="AG177" s="69"/>
      <c r="AH177" s="69"/>
      <c r="AI177" s="69"/>
      <c r="AJ177" s="70"/>
      <c r="AK177" s="69"/>
      <c r="AL177" s="69"/>
      <c r="AM177" s="69"/>
      <c r="AN177" s="70"/>
      <c r="AO177" s="69"/>
      <c r="AP177" s="69"/>
      <c r="AQ177" s="69"/>
      <c r="AR177" s="69"/>
      <c r="AS177" s="69"/>
      <c r="AT177" s="69"/>
      <c r="AU177" s="177"/>
    </row>
    <row r="178" spans="1:119" ht="27.75" customHeight="1">
      <c r="A178" s="66" t="s">
        <v>477</v>
      </c>
      <c r="B178" s="3" t="s">
        <v>478</v>
      </c>
      <c r="C178" s="3" t="s">
        <v>108</v>
      </c>
      <c r="D178" s="3"/>
      <c r="E178" s="3"/>
      <c r="F178" s="3"/>
      <c r="G178" s="3">
        <v>12</v>
      </c>
      <c r="H178" s="3" t="s">
        <v>109</v>
      </c>
      <c r="I178" s="3">
        <v>500</v>
      </c>
      <c r="J178" s="3" t="s">
        <v>54</v>
      </c>
      <c r="K178" s="3"/>
      <c r="L178" s="3"/>
      <c r="M178" s="26"/>
      <c r="N178" s="26"/>
      <c r="O178" s="3"/>
      <c r="P178" s="3"/>
      <c r="Q178" s="26" t="s">
        <v>182</v>
      </c>
      <c r="R178" s="3"/>
      <c r="S178" s="3"/>
      <c r="T178" s="3"/>
      <c r="U178" s="3"/>
      <c r="V178" s="66"/>
      <c r="W178" s="3"/>
      <c r="X178" s="3"/>
      <c r="Y178" s="3"/>
      <c r="Z178" s="3"/>
      <c r="AA178" s="3"/>
      <c r="AB178" s="3"/>
      <c r="AC178" s="67" t="s">
        <v>321</v>
      </c>
      <c r="AD178" s="68"/>
      <c r="AE178" s="69"/>
      <c r="AF178" s="69"/>
      <c r="AG178" s="69"/>
      <c r="AH178" s="69">
        <v>2</v>
      </c>
      <c r="AI178" s="69"/>
      <c r="AJ178" s="70"/>
      <c r="AK178" s="69"/>
      <c r="AL178" s="69"/>
      <c r="AM178" s="69"/>
      <c r="AN178" s="70"/>
      <c r="AO178" s="69"/>
      <c r="AP178" s="69">
        <v>1</v>
      </c>
      <c r="AQ178" s="69">
        <v>1</v>
      </c>
      <c r="AR178" s="69"/>
      <c r="AS178" s="69"/>
      <c r="AT178" s="69"/>
      <c r="AU178" s="177"/>
      <c r="BN178" s="14">
        <v>1</v>
      </c>
    </row>
    <row r="179" spans="1:119" ht="27.75" customHeight="1">
      <c r="A179" s="66" t="s">
        <v>479</v>
      </c>
      <c r="B179" s="3" t="s">
        <v>480</v>
      </c>
      <c r="C179" s="3" t="s">
        <v>108</v>
      </c>
      <c r="D179" s="3"/>
      <c r="E179" s="3"/>
      <c r="F179" s="3"/>
      <c r="G179" s="3">
        <v>12</v>
      </c>
      <c r="H179" s="3" t="s">
        <v>109</v>
      </c>
      <c r="I179" s="3">
        <v>500</v>
      </c>
      <c r="J179" s="22" t="s">
        <v>51</v>
      </c>
      <c r="K179" s="3"/>
      <c r="L179" s="3"/>
      <c r="M179" s="26"/>
      <c r="N179" s="26"/>
      <c r="O179" s="3"/>
      <c r="P179" s="3"/>
      <c r="Q179" s="26" t="s">
        <v>182</v>
      </c>
      <c r="R179" s="3"/>
      <c r="S179" s="3"/>
      <c r="T179" s="3"/>
      <c r="U179" s="3"/>
      <c r="V179" s="66"/>
      <c r="W179" s="3"/>
      <c r="X179" s="3"/>
      <c r="Y179" s="3"/>
      <c r="Z179" s="3"/>
      <c r="AA179" s="3"/>
      <c r="AB179" s="3"/>
      <c r="AC179" s="67" t="s">
        <v>320</v>
      </c>
      <c r="AD179" s="68"/>
      <c r="AE179" s="69"/>
      <c r="AF179" s="69"/>
      <c r="AG179" s="69"/>
      <c r="AH179" s="69"/>
      <c r="AI179" s="69"/>
      <c r="AJ179" s="70"/>
      <c r="AK179" s="69"/>
      <c r="AL179" s="69"/>
      <c r="AM179" s="69"/>
      <c r="AN179" s="70"/>
      <c r="AO179" s="69"/>
      <c r="AP179" s="69"/>
      <c r="AQ179" s="69"/>
      <c r="AR179" s="69"/>
      <c r="AS179" s="69"/>
      <c r="AT179" s="69"/>
      <c r="AU179" s="177"/>
    </row>
    <row r="180" spans="1:119" ht="27.75" customHeight="1">
      <c r="A180" s="66" t="s">
        <v>479</v>
      </c>
      <c r="B180" s="3" t="s">
        <v>480</v>
      </c>
      <c r="C180" s="3" t="s">
        <v>108</v>
      </c>
      <c r="D180" s="3"/>
      <c r="E180" s="3"/>
      <c r="F180" s="3"/>
      <c r="G180" s="3">
        <v>12</v>
      </c>
      <c r="H180" s="3" t="s">
        <v>109</v>
      </c>
      <c r="I180" s="3">
        <v>500</v>
      </c>
      <c r="J180" s="3" t="s">
        <v>54</v>
      </c>
      <c r="K180" s="3"/>
      <c r="L180" s="3"/>
      <c r="M180" s="26"/>
      <c r="N180" s="26"/>
      <c r="O180" s="3"/>
      <c r="P180" s="3"/>
      <c r="Q180" s="26" t="s">
        <v>182</v>
      </c>
      <c r="R180" s="3"/>
      <c r="S180" s="3"/>
      <c r="T180" s="3"/>
      <c r="U180" s="3"/>
      <c r="V180" s="66"/>
      <c r="W180" s="3"/>
      <c r="X180" s="3"/>
      <c r="Y180" s="3"/>
      <c r="Z180" s="3"/>
      <c r="AA180" s="3"/>
      <c r="AB180" s="3"/>
      <c r="AC180" s="67" t="s">
        <v>321</v>
      </c>
      <c r="AD180" s="68"/>
      <c r="AE180" s="69"/>
      <c r="AF180" s="69"/>
      <c r="AG180" s="69"/>
      <c r="AH180" s="69">
        <v>2</v>
      </c>
      <c r="AI180" s="69"/>
      <c r="AJ180" s="70"/>
      <c r="AK180" s="69"/>
      <c r="AL180" s="69"/>
      <c r="AM180" s="69"/>
      <c r="AN180" s="70"/>
      <c r="AO180" s="69"/>
      <c r="AP180" s="69">
        <v>1</v>
      </c>
      <c r="AQ180" s="69">
        <v>1</v>
      </c>
      <c r="AR180" s="69"/>
      <c r="AS180" s="69"/>
      <c r="AT180" s="69"/>
      <c r="AU180" s="177"/>
      <c r="BN180" s="14">
        <v>1</v>
      </c>
    </row>
    <row r="181" spans="1:119" ht="27.75" customHeight="1">
      <c r="A181" s="66" t="s">
        <v>481</v>
      </c>
      <c r="B181" s="3"/>
      <c r="C181" s="3"/>
      <c r="D181" s="3" t="s">
        <v>108</v>
      </c>
      <c r="E181" s="3"/>
      <c r="F181" s="3"/>
      <c r="G181" s="3">
        <v>12</v>
      </c>
      <c r="H181" s="3" t="s">
        <v>109</v>
      </c>
      <c r="I181" s="3">
        <v>750</v>
      </c>
      <c r="J181" s="3" t="s">
        <v>71</v>
      </c>
      <c r="K181" s="3"/>
      <c r="L181" s="3"/>
      <c r="M181" s="26"/>
      <c r="N181" s="26"/>
      <c r="O181" s="3"/>
      <c r="P181" s="3"/>
      <c r="Q181" s="26"/>
      <c r="R181" s="3"/>
      <c r="S181" s="3"/>
      <c r="T181" s="3"/>
      <c r="U181" s="3"/>
      <c r="V181" s="66"/>
      <c r="W181" s="3"/>
      <c r="X181" s="3"/>
      <c r="Y181" s="3"/>
      <c r="Z181" s="3"/>
      <c r="AA181" s="3"/>
      <c r="AB181" s="3"/>
      <c r="AC181" s="67" t="s">
        <v>482</v>
      </c>
      <c r="AD181" s="68"/>
      <c r="AE181" s="69"/>
      <c r="AF181" s="69"/>
      <c r="AG181" s="69"/>
      <c r="AH181" s="69">
        <v>2</v>
      </c>
      <c r="AI181" s="69"/>
      <c r="AJ181" s="70"/>
      <c r="AK181" s="69"/>
      <c r="AL181" s="69"/>
      <c r="AM181" s="69"/>
      <c r="AN181" s="70"/>
      <c r="AO181" s="69"/>
      <c r="AP181" s="69">
        <v>1</v>
      </c>
      <c r="AQ181" s="69">
        <v>1</v>
      </c>
      <c r="AR181" s="69"/>
      <c r="AS181" s="69"/>
      <c r="AT181" s="69"/>
      <c r="AU181" s="177"/>
      <c r="CP181" s="14">
        <v>1</v>
      </c>
    </row>
    <row r="182" spans="1:119" ht="27.75" customHeight="1">
      <c r="A182" s="66" t="s">
        <v>483</v>
      </c>
      <c r="B182" s="3" t="s">
        <v>484</v>
      </c>
      <c r="C182" s="3" t="s">
        <v>108</v>
      </c>
      <c r="D182" s="3"/>
      <c r="E182" s="3"/>
      <c r="F182" s="3"/>
      <c r="G182" s="3">
        <v>12</v>
      </c>
      <c r="H182" s="3" t="s">
        <v>109</v>
      </c>
      <c r="I182" s="3">
        <v>500</v>
      </c>
      <c r="J182" s="22" t="s">
        <v>51</v>
      </c>
      <c r="K182" s="3"/>
      <c r="L182" s="3"/>
      <c r="M182" s="26"/>
      <c r="N182" s="26"/>
      <c r="O182" s="3"/>
      <c r="P182" s="3"/>
      <c r="Q182" s="26" t="s">
        <v>182</v>
      </c>
      <c r="R182" s="3" t="s">
        <v>108</v>
      </c>
      <c r="S182" s="3"/>
      <c r="T182" s="3"/>
      <c r="U182" s="3"/>
      <c r="V182" s="66" t="s">
        <v>485</v>
      </c>
      <c r="W182" s="3" t="s">
        <v>108</v>
      </c>
      <c r="X182" s="3"/>
      <c r="Y182" s="3">
        <v>37.5</v>
      </c>
      <c r="Z182" s="3">
        <v>2</v>
      </c>
      <c r="AA182" s="3">
        <v>2</v>
      </c>
      <c r="AB182" s="3" t="s">
        <v>108</v>
      </c>
      <c r="AC182" s="67" t="s">
        <v>486</v>
      </c>
      <c r="AD182" s="68"/>
      <c r="AE182" s="69"/>
      <c r="AF182" s="69"/>
      <c r="AG182" s="69"/>
      <c r="AH182" s="69"/>
      <c r="AI182" s="69"/>
      <c r="AJ182" s="70"/>
      <c r="AK182" s="69"/>
      <c r="AL182" s="69"/>
      <c r="AM182" s="69"/>
      <c r="AN182" s="70"/>
      <c r="AO182" s="69"/>
      <c r="AP182" s="69"/>
      <c r="AQ182" s="69"/>
      <c r="AR182" s="69"/>
      <c r="AS182" s="69"/>
      <c r="AT182" s="69"/>
      <c r="AU182" s="177"/>
    </row>
    <row r="183" spans="1:119" ht="27.75" customHeight="1">
      <c r="A183" s="66" t="s">
        <v>483</v>
      </c>
      <c r="B183" s="3" t="s">
        <v>484</v>
      </c>
      <c r="C183" s="3" t="s">
        <v>108</v>
      </c>
      <c r="D183" s="3"/>
      <c r="E183" s="3"/>
      <c r="F183" s="3"/>
      <c r="G183" s="3">
        <v>12</v>
      </c>
      <c r="H183" s="3" t="s">
        <v>109</v>
      </c>
      <c r="I183" s="3">
        <v>500</v>
      </c>
      <c r="J183" s="3" t="s">
        <v>54</v>
      </c>
      <c r="K183" s="3"/>
      <c r="L183" s="3"/>
      <c r="M183" s="26" t="s">
        <v>168</v>
      </c>
      <c r="N183" s="26"/>
      <c r="O183" s="3"/>
      <c r="P183" s="3"/>
      <c r="Q183" s="26" t="s">
        <v>487</v>
      </c>
      <c r="R183" s="3" t="s">
        <v>108</v>
      </c>
      <c r="S183" s="3"/>
      <c r="T183" s="3"/>
      <c r="U183" s="3"/>
      <c r="V183" s="66" t="s">
        <v>485</v>
      </c>
      <c r="W183" s="3" t="s">
        <v>108</v>
      </c>
      <c r="X183" s="3"/>
      <c r="Y183" s="3">
        <v>37.5</v>
      </c>
      <c r="Z183" s="3">
        <v>2</v>
      </c>
      <c r="AA183" s="3">
        <v>2</v>
      </c>
      <c r="AB183" s="3" t="s">
        <v>108</v>
      </c>
      <c r="AC183" s="67" t="s">
        <v>488</v>
      </c>
      <c r="AD183" s="68"/>
      <c r="AE183" s="69"/>
      <c r="AF183" s="69"/>
      <c r="AG183" s="69"/>
      <c r="AH183" s="69">
        <v>3</v>
      </c>
      <c r="AI183" s="69"/>
      <c r="AJ183" s="70"/>
      <c r="AK183" s="69"/>
      <c r="AL183" s="69"/>
      <c r="AM183" s="69"/>
      <c r="AN183" s="70"/>
      <c r="AO183" s="69"/>
      <c r="AP183" s="69">
        <v>2</v>
      </c>
      <c r="AQ183" s="69">
        <v>2</v>
      </c>
      <c r="AR183" s="69"/>
      <c r="AS183" s="69"/>
      <c r="AT183" s="69"/>
      <c r="AU183" s="177"/>
      <c r="BN183" s="14">
        <v>1</v>
      </c>
      <c r="DO183" s="14">
        <v>1</v>
      </c>
    </row>
    <row r="184" spans="1:119" ht="27.75" customHeight="1">
      <c r="A184" s="66" t="s">
        <v>489</v>
      </c>
      <c r="B184" s="3" t="s">
        <v>490</v>
      </c>
      <c r="C184" s="3" t="s">
        <v>108</v>
      </c>
      <c r="D184" s="3"/>
      <c r="E184" s="3"/>
      <c r="F184" s="3"/>
      <c r="G184" s="3">
        <v>12</v>
      </c>
      <c r="H184" s="3" t="s">
        <v>109</v>
      </c>
      <c r="I184" s="3">
        <v>500</v>
      </c>
      <c r="J184" s="22" t="s">
        <v>51</v>
      </c>
      <c r="K184" s="3"/>
      <c r="L184" s="3"/>
      <c r="M184" s="26"/>
      <c r="N184" s="26"/>
      <c r="O184" s="3"/>
      <c r="P184" s="3"/>
      <c r="Q184" s="26" t="s">
        <v>182</v>
      </c>
      <c r="R184" s="3"/>
      <c r="S184" s="3"/>
      <c r="T184" s="3"/>
      <c r="U184" s="3"/>
      <c r="V184" s="66"/>
      <c r="W184" s="3"/>
      <c r="X184" s="3"/>
      <c r="Y184" s="3"/>
      <c r="Z184" s="3"/>
      <c r="AA184" s="3"/>
      <c r="AB184" s="3"/>
      <c r="AC184" s="67" t="s">
        <v>320</v>
      </c>
      <c r="AD184" s="68"/>
      <c r="AE184" s="69"/>
      <c r="AF184" s="69"/>
      <c r="AG184" s="69"/>
      <c r="AH184" s="69"/>
      <c r="AI184" s="69"/>
      <c r="AJ184" s="70"/>
      <c r="AK184" s="69"/>
      <c r="AL184" s="69"/>
      <c r="AM184" s="69"/>
      <c r="AN184" s="70"/>
      <c r="AO184" s="69"/>
      <c r="AP184" s="69"/>
      <c r="AQ184" s="69"/>
      <c r="AR184" s="69"/>
      <c r="AS184" s="69"/>
      <c r="AT184" s="69"/>
      <c r="AU184" s="177"/>
    </row>
    <row r="185" spans="1:119" ht="27.75" customHeight="1">
      <c r="A185" s="66" t="s">
        <v>489</v>
      </c>
      <c r="B185" s="3" t="s">
        <v>490</v>
      </c>
      <c r="C185" s="3" t="s">
        <v>108</v>
      </c>
      <c r="D185" s="3"/>
      <c r="E185" s="3"/>
      <c r="F185" s="3"/>
      <c r="G185" s="3">
        <v>12</v>
      </c>
      <c r="H185" s="3" t="s">
        <v>109</v>
      </c>
      <c r="I185" s="3">
        <v>500</v>
      </c>
      <c r="J185" s="3" t="s">
        <v>54</v>
      </c>
      <c r="K185" s="3"/>
      <c r="L185" s="3"/>
      <c r="M185" s="26"/>
      <c r="N185" s="26"/>
      <c r="O185" s="3"/>
      <c r="P185" s="3"/>
      <c r="Q185" s="26" t="s">
        <v>182</v>
      </c>
      <c r="R185" s="3"/>
      <c r="S185" s="3"/>
      <c r="T185" s="3"/>
      <c r="U185" s="3"/>
      <c r="V185" s="66"/>
      <c r="W185" s="3"/>
      <c r="X185" s="3"/>
      <c r="Y185" s="3"/>
      <c r="Z185" s="3"/>
      <c r="AA185" s="3"/>
      <c r="AB185" s="3"/>
      <c r="AC185" s="67" t="s">
        <v>491</v>
      </c>
      <c r="AD185" s="68"/>
      <c r="AE185" s="69"/>
      <c r="AF185" s="69"/>
      <c r="AG185" s="69"/>
      <c r="AH185" s="69">
        <v>2</v>
      </c>
      <c r="AI185" s="69"/>
      <c r="AJ185" s="70"/>
      <c r="AK185" s="69"/>
      <c r="AL185" s="69"/>
      <c r="AM185" s="69"/>
      <c r="AN185" s="70"/>
      <c r="AO185" s="69"/>
      <c r="AP185" s="69">
        <v>1</v>
      </c>
      <c r="AQ185" s="69">
        <v>1</v>
      </c>
      <c r="AR185" s="69"/>
      <c r="AS185" s="69"/>
      <c r="AT185" s="69"/>
      <c r="AU185" s="177"/>
      <c r="BN185" s="14">
        <v>1</v>
      </c>
    </row>
    <row r="186" spans="1:119" ht="27.75" customHeight="1">
      <c r="A186" s="66" t="s">
        <v>492</v>
      </c>
      <c r="B186" s="3"/>
      <c r="C186" s="3"/>
      <c r="D186" s="3" t="s">
        <v>108</v>
      </c>
      <c r="E186" s="3"/>
      <c r="F186" s="3"/>
      <c r="G186" s="3">
        <v>12</v>
      </c>
      <c r="H186" s="3" t="s">
        <v>109</v>
      </c>
      <c r="I186" s="3">
        <v>750</v>
      </c>
      <c r="J186" s="3" t="s">
        <v>71</v>
      </c>
      <c r="K186" s="3"/>
      <c r="L186" s="3"/>
      <c r="M186" s="26"/>
      <c r="N186" s="26"/>
      <c r="O186" s="3"/>
      <c r="P186" s="3"/>
      <c r="Q186" s="26"/>
      <c r="R186" s="3"/>
      <c r="S186" s="3"/>
      <c r="T186" s="3"/>
      <c r="U186" s="3"/>
      <c r="V186" s="66"/>
      <c r="W186" s="3"/>
      <c r="X186" s="3"/>
      <c r="Y186" s="3"/>
      <c r="Z186" s="3"/>
      <c r="AA186" s="3"/>
      <c r="AB186" s="3"/>
      <c r="AC186" s="67" t="s">
        <v>482</v>
      </c>
      <c r="AD186" s="68"/>
      <c r="AE186" s="69"/>
      <c r="AF186" s="69"/>
      <c r="AG186" s="69"/>
      <c r="AH186" s="69">
        <v>2</v>
      </c>
      <c r="AI186" s="69"/>
      <c r="AJ186" s="70"/>
      <c r="AK186" s="69"/>
      <c r="AL186" s="69"/>
      <c r="AM186" s="69"/>
      <c r="AN186" s="70"/>
      <c r="AO186" s="69"/>
      <c r="AP186" s="69">
        <v>1</v>
      </c>
      <c r="AQ186" s="69">
        <v>1</v>
      </c>
      <c r="AR186" s="69"/>
      <c r="AS186" s="69"/>
      <c r="AT186" s="69"/>
      <c r="AU186" s="177"/>
      <c r="CP186" s="14">
        <v>1</v>
      </c>
    </row>
    <row r="187" spans="1:119" ht="27.75" customHeight="1">
      <c r="A187" s="66" t="s">
        <v>493</v>
      </c>
      <c r="B187" s="3" t="s">
        <v>494</v>
      </c>
      <c r="C187" s="3" t="s">
        <v>108</v>
      </c>
      <c r="D187" s="3"/>
      <c r="E187" s="3"/>
      <c r="F187" s="3"/>
      <c r="G187" s="3">
        <v>12</v>
      </c>
      <c r="H187" s="3" t="s">
        <v>109</v>
      </c>
      <c r="I187" s="3">
        <v>500</v>
      </c>
      <c r="J187" s="22" t="s">
        <v>51</v>
      </c>
      <c r="K187" s="3"/>
      <c r="L187" s="3"/>
      <c r="M187" s="26"/>
      <c r="N187" s="26"/>
      <c r="O187" s="3"/>
      <c r="P187" s="3"/>
      <c r="Q187" s="26" t="s">
        <v>182</v>
      </c>
      <c r="R187" s="3"/>
      <c r="S187" s="3"/>
      <c r="T187" s="3"/>
      <c r="U187" s="3"/>
      <c r="V187" s="66"/>
      <c r="W187" s="3"/>
      <c r="X187" s="3"/>
      <c r="Y187" s="3"/>
      <c r="Z187" s="3"/>
      <c r="AA187" s="3"/>
      <c r="AB187" s="3"/>
      <c r="AC187" s="67" t="s">
        <v>320</v>
      </c>
      <c r="AD187" s="68"/>
      <c r="AE187" s="69"/>
      <c r="AF187" s="69"/>
      <c r="AG187" s="69"/>
      <c r="AH187" s="69"/>
      <c r="AI187" s="69"/>
      <c r="AJ187" s="70"/>
      <c r="AK187" s="69"/>
      <c r="AL187" s="69"/>
      <c r="AM187" s="69"/>
      <c r="AN187" s="70"/>
      <c r="AO187" s="69"/>
      <c r="AP187" s="69"/>
      <c r="AQ187" s="69"/>
      <c r="AR187" s="69"/>
      <c r="AS187" s="69"/>
      <c r="AT187" s="69"/>
      <c r="AU187" s="177"/>
    </row>
    <row r="188" spans="1:119" ht="27.75" customHeight="1">
      <c r="A188" s="66" t="s">
        <v>493</v>
      </c>
      <c r="B188" s="3" t="s">
        <v>494</v>
      </c>
      <c r="C188" s="3" t="s">
        <v>108</v>
      </c>
      <c r="D188" s="3"/>
      <c r="E188" s="3"/>
      <c r="F188" s="3"/>
      <c r="G188" s="3">
        <v>12</v>
      </c>
      <c r="H188" s="3" t="s">
        <v>109</v>
      </c>
      <c r="I188" s="3">
        <v>500</v>
      </c>
      <c r="J188" s="3" t="s">
        <v>54</v>
      </c>
      <c r="K188" s="3"/>
      <c r="L188" s="3"/>
      <c r="M188" s="26"/>
      <c r="N188" s="26"/>
      <c r="O188" s="3"/>
      <c r="P188" s="3"/>
      <c r="Q188" s="26" t="s">
        <v>182</v>
      </c>
      <c r="R188" s="3"/>
      <c r="S188" s="3"/>
      <c r="T188" s="3"/>
      <c r="U188" s="3"/>
      <c r="V188" s="66"/>
      <c r="W188" s="3"/>
      <c r="X188" s="3"/>
      <c r="Y188" s="3"/>
      <c r="Z188" s="3"/>
      <c r="AA188" s="3"/>
      <c r="AB188" s="3"/>
      <c r="AC188" s="67" t="s">
        <v>491</v>
      </c>
      <c r="AD188" s="68"/>
      <c r="AE188" s="69"/>
      <c r="AF188" s="69"/>
      <c r="AG188" s="69"/>
      <c r="AH188" s="69">
        <v>2</v>
      </c>
      <c r="AI188" s="69"/>
      <c r="AJ188" s="70"/>
      <c r="AK188" s="69"/>
      <c r="AL188" s="69"/>
      <c r="AM188" s="69"/>
      <c r="AN188" s="70"/>
      <c r="AO188" s="69"/>
      <c r="AP188" s="69">
        <v>1</v>
      </c>
      <c r="AQ188" s="69">
        <v>1</v>
      </c>
      <c r="AR188" s="69"/>
      <c r="AS188" s="69"/>
      <c r="AT188" s="69"/>
      <c r="AU188" s="177"/>
      <c r="BN188" s="14">
        <v>1</v>
      </c>
    </row>
    <row r="189" spans="1:119" ht="27.75" customHeight="1">
      <c r="A189" s="66" t="s">
        <v>495</v>
      </c>
      <c r="B189" s="3" t="s">
        <v>496</v>
      </c>
      <c r="C189" s="3" t="s">
        <v>108</v>
      </c>
      <c r="D189" s="3"/>
      <c r="E189" s="3"/>
      <c r="F189" s="3"/>
      <c r="G189" s="3">
        <v>12</v>
      </c>
      <c r="H189" s="3" t="s">
        <v>109</v>
      </c>
      <c r="I189" s="3">
        <v>500</v>
      </c>
      <c r="J189" s="22" t="s">
        <v>51</v>
      </c>
      <c r="K189" s="3"/>
      <c r="L189" s="3"/>
      <c r="M189" s="26"/>
      <c r="N189" s="26"/>
      <c r="O189" s="3"/>
      <c r="P189" s="3"/>
      <c r="Q189" s="26" t="s">
        <v>497</v>
      </c>
      <c r="R189" s="3" t="s">
        <v>108</v>
      </c>
      <c r="S189" s="3"/>
      <c r="T189" s="3"/>
      <c r="U189" s="3"/>
      <c r="V189" s="66" t="s">
        <v>498</v>
      </c>
      <c r="W189" s="3"/>
      <c r="X189" s="3" t="s">
        <v>108</v>
      </c>
      <c r="Y189" s="3">
        <v>30</v>
      </c>
      <c r="Z189" s="3">
        <v>3</v>
      </c>
      <c r="AA189" s="3">
        <v>3</v>
      </c>
      <c r="AB189" s="3" t="s">
        <v>108</v>
      </c>
      <c r="AC189" s="67" t="s">
        <v>486</v>
      </c>
      <c r="AD189" s="68"/>
      <c r="AE189" s="69"/>
      <c r="AF189" s="69"/>
      <c r="AG189" s="69"/>
      <c r="AH189" s="69"/>
      <c r="AI189" s="69"/>
      <c r="AJ189" s="70"/>
      <c r="AK189" s="69"/>
      <c r="AL189" s="69"/>
      <c r="AM189" s="69"/>
      <c r="AN189" s="70"/>
      <c r="AO189" s="69"/>
      <c r="AP189" s="69"/>
      <c r="AQ189" s="69"/>
      <c r="AR189" s="69"/>
      <c r="AS189" s="69"/>
      <c r="AT189" s="69"/>
      <c r="AU189" s="177"/>
    </row>
    <row r="190" spans="1:119" ht="42.75">
      <c r="A190" s="66" t="s">
        <v>495</v>
      </c>
      <c r="B190" s="3" t="s">
        <v>496</v>
      </c>
      <c r="C190" s="3" t="s">
        <v>108</v>
      </c>
      <c r="D190" s="3"/>
      <c r="E190" s="3"/>
      <c r="F190" s="3"/>
      <c r="G190" s="3">
        <v>12</v>
      </c>
      <c r="H190" s="3" t="s">
        <v>109</v>
      </c>
      <c r="I190" s="3">
        <v>500</v>
      </c>
      <c r="J190" s="3" t="s">
        <v>72</v>
      </c>
      <c r="K190" s="3"/>
      <c r="L190" s="3"/>
      <c r="M190" s="26" t="s">
        <v>84</v>
      </c>
      <c r="N190" s="26"/>
      <c r="O190" s="3"/>
      <c r="P190" s="3"/>
      <c r="Q190" s="26" t="s">
        <v>182</v>
      </c>
      <c r="R190" s="3" t="s">
        <v>108</v>
      </c>
      <c r="S190" s="3"/>
      <c r="T190" s="3"/>
      <c r="U190" s="3"/>
      <c r="V190" s="66" t="s">
        <v>498</v>
      </c>
      <c r="W190" s="3"/>
      <c r="X190" s="3" t="s">
        <v>108</v>
      </c>
      <c r="Y190" s="3">
        <v>30</v>
      </c>
      <c r="Z190" s="3">
        <v>3</v>
      </c>
      <c r="AA190" s="3">
        <v>3</v>
      </c>
      <c r="AB190" s="3" t="s">
        <v>108</v>
      </c>
      <c r="AC190" s="67" t="s">
        <v>499</v>
      </c>
      <c r="AD190" s="68"/>
      <c r="AE190" s="69"/>
      <c r="AF190" s="69"/>
      <c r="AG190" s="69">
        <v>1</v>
      </c>
      <c r="AH190" s="69">
        <v>2</v>
      </c>
      <c r="AI190" s="69"/>
      <c r="AJ190" s="70"/>
      <c r="AK190" s="69"/>
      <c r="AL190" s="69"/>
      <c r="AM190" s="69"/>
      <c r="AN190" s="70"/>
      <c r="AO190" s="69"/>
      <c r="AP190" s="69">
        <v>2</v>
      </c>
      <c r="AQ190" s="69">
        <v>2</v>
      </c>
      <c r="AR190" s="69"/>
      <c r="AS190" s="69"/>
      <c r="AT190" s="69"/>
      <c r="AU190" s="177"/>
      <c r="CR190" s="14">
        <v>1</v>
      </c>
      <c r="DK190" s="14">
        <v>1</v>
      </c>
    </row>
    <row r="191" spans="1:119" ht="27.75" customHeight="1">
      <c r="A191" s="66" t="s">
        <v>500</v>
      </c>
      <c r="B191" s="3" t="s">
        <v>501</v>
      </c>
      <c r="C191" s="3" t="s">
        <v>108</v>
      </c>
      <c r="D191" s="3"/>
      <c r="E191" s="3"/>
      <c r="F191" s="3"/>
      <c r="G191" s="3">
        <v>12</v>
      </c>
      <c r="H191" s="3" t="s">
        <v>109</v>
      </c>
      <c r="I191" s="3">
        <v>510</v>
      </c>
      <c r="J191" s="22" t="s">
        <v>51</v>
      </c>
      <c r="K191" s="3"/>
      <c r="L191" s="3"/>
      <c r="M191" s="26"/>
      <c r="N191" s="26"/>
      <c r="O191" s="3"/>
      <c r="P191" s="3"/>
      <c r="Q191" s="26" t="s">
        <v>182</v>
      </c>
      <c r="R191" s="3" t="s">
        <v>108</v>
      </c>
      <c r="S191" s="3"/>
      <c r="T191" s="3"/>
      <c r="U191" s="3"/>
      <c r="V191" s="66"/>
      <c r="W191" s="3" t="s">
        <v>108</v>
      </c>
      <c r="X191" s="3"/>
      <c r="Y191" s="3">
        <v>75</v>
      </c>
      <c r="Z191" s="3">
        <v>2</v>
      </c>
      <c r="AA191" s="3">
        <v>2</v>
      </c>
      <c r="AB191" s="3" t="s">
        <v>108</v>
      </c>
      <c r="AC191" s="67" t="s">
        <v>486</v>
      </c>
      <c r="AD191" s="68"/>
      <c r="AE191" s="69"/>
      <c r="AF191" s="69"/>
      <c r="AG191" s="69"/>
      <c r="AH191" s="69"/>
      <c r="AI191" s="69"/>
      <c r="AJ191" s="70"/>
      <c r="AK191" s="69"/>
      <c r="AL191" s="69"/>
      <c r="AM191" s="69"/>
      <c r="AN191" s="70"/>
      <c r="AO191" s="69"/>
      <c r="AP191" s="69"/>
      <c r="AQ191" s="69"/>
      <c r="AR191" s="69"/>
      <c r="AS191" s="69"/>
      <c r="AT191" s="69"/>
      <c r="AU191" s="177"/>
    </row>
    <row r="192" spans="1:119" ht="27.75" customHeight="1">
      <c r="A192" s="66" t="s">
        <v>500</v>
      </c>
      <c r="B192" s="3" t="s">
        <v>501</v>
      </c>
      <c r="C192" s="3" t="s">
        <v>108</v>
      </c>
      <c r="D192" s="3"/>
      <c r="E192" s="3"/>
      <c r="F192" s="3"/>
      <c r="G192" s="3">
        <v>12</v>
      </c>
      <c r="H192" s="3" t="s">
        <v>109</v>
      </c>
      <c r="I192" s="3">
        <v>510</v>
      </c>
      <c r="J192" s="3" t="s">
        <v>54</v>
      </c>
      <c r="K192" s="3"/>
      <c r="L192" s="3"/>
      <c r="M192" s="26" t="s">
        <v>168</v>
      </c>
      <c r="N192" s="26"/>
      <c r="O192" s="3"/>
      <c r="P192" s="3"/>
      <c r="Q192" s="26" t="s">
        <v>182</v>
      </c>
      <c r="R192" s="3" t="s">
        <v>108</v>
      </c>
      <c r="S192" s="3"/>
      <c r="T192" s="3"/>
      <c r="U192" s="3"/>
      <c r="V192" s="66"/>
      <c r="W192" s="3" t="s">
        <v>108</v>
      </c>
      <c r="X192" s="3"/>
      <c r="Y192" s="3">
        <v>75</v>
      </c>
      <c r="Z192" s="3">
        <v>2</v>
      </c>
      <c r="AA192" s="3">
        <v>2</v>
      </c>
      <c r="AB192" s="3" t="s">
        <v>108</v>
      </c>
      <c r="AC192" s="67" t="s">
        <v>502</v>
      </c>
      <c r="AD192" s="68"/>
      <c r="AE192" s="69"/>
      <c r="AF192" s="69"/>
      <c r="AG192" s="69"/>
      <c r="AH192" s="69">
        <v>3</v>
      </c>
      <c r="AI192" s="69"/>
      <c r="AJ192" s="70"/>
      <c r="AK192" s="69"/>
      <c r="AL192" s="69"/>
      <c r="AM192" s="69"/>
      <c r="AN192" s="70"/>
      <c r="AO192" s="69"/>
      <c r="AP192" s="69">
        <v>2</v>
      </c>
      <c r="AQ192" s="69">
        <v>2</v>
      </c>
      <c r="AR192" s="69"/>
      <c r="AS192" s="69"/>
      <c r="AT192" s="69"/>
      <c r="AU192" s="177"/>
      <c r="BN192" s="14">
        <v>1</v>
      </c>
      <c r="DO192" s="14">
        <v>1</v>
      </c>
    </row>
    <row r="193" spans="1:126" ht="39.6" customHeight="1">
      <c r="A193" s="66" t="s">
        <v>503</v>
      </c>
      <c r="B193" s="3"/>
      <c r="C193" s="3"/>
      <c r="D193" s="3" t="s">
        <v>108</v>
      </c>
      <c r="E193" s="3"/>
      <c r="F193" s="3"/>
      <c r="G193" s="3">
        <v>12</v>
      </c>
      <c r="H193" s="3" t="s">
        <v>109</v>
      </c>
      <c r="I193" s="3">
        <v>750</v>
      </c>
      <c r="J193" s="3" t="s">
        <v>71</v>
      </c>
      <c r="K193" s="3"/>
      <c r="L193" s="3"/>
      <c r="M193" s="26"/>
      <c r="N193" s="26"/>
      <c r="O193" s="3"/>
      <c r="P193" s="3"/>
      <c r="Q193" s="26" t="s">
        <v>182</v>
      </c>
      <c r="R193" s="3"/>
      <c r="S193" s="3"/>
      <c r="T193" s="3"/>
      <c r="U193" s="3"/>
      <c r="V193" s="66"/>
      <c r="W193" s="3"/>
      <c r="X193" s="3"/>
      <c r="Y193" s="3"/>
      <c r="Z193" s="3"/>
      <c r="AA193" s="3"/>
      <c r="AB193" s="3"/>
      <c r="AC193" s="67" t="s">
        <v>504</v>
      </c>
      <c r="AD193" s="68"/>
      <c r="AE193" s="69"/>
      <c r="AF193" s="69"/>
      <c r="AG193" s="69"/>
      <c r="AH193" s="69">
        <v>2</v>
      </c>
      <c r="AI193" s="69"/>
      <c r="AJ193" s="70"/>
      <c r="AK193" s="69"/>
      <c r="AL193" s="69"/>
      <c r="AM193" s="69"/>
      <c r="AN193" s="70"/>
      <c r="AO193" s="69"/>
      <c r="AP193" s="69">
        <v>1</v>
      </c>
      <c r="AQ193" s="69">
        <v>1</v>
      </c>
      <c r="AR193" s="69"/>
      <c r="AS193" s="69"/>
      <c r="AT193" s="69"/>
      <c r="AU193" s="177"/>
      <c r="CP193" s="14">
        <v>1</v>
      </c>
    </row>
    <row r="194" spans="1:126" ht="27.75" customHeight="1">
      <c r="A194" s="66" t="s">
        <v>505</v>
      </c>
      <c r="B194" s="3" t="s">
        <v>506</v>
      </c>
      <c r="C194" s="3" t="s">
        <v>108</v>
      </c>
      <c r="D194" s="3"/>
      <c r="E194" s="3"/>
      <c r="F194" s="3"/>
      <c r="G194" s="3">
        <v>12</v>
      </c>
      <c r="H194" s="3" t="s">
        <v>109</v>
      </c>
      <c r="I194" s="3">
        <v>510</v>
      </c>
      <c r="J194" s="22" t="s">
        <v>51</v>
      </c>
      <c r="K194" s="3"/>
      <c r="L194" s="3"/>
      <c r="M194" s="26"/>
      <c r="N194" s="26"/>
      <c r="O194" s="3"/>
      <c r="P194" s="3"/>
      <c r="Q194" s="26" t="s">
        <v>182</v>
      </c>
      <c r="R194" s="3"/>
      <c r="S194" s="3"/>
      <c r="T194" s="3"/>
      <c r="U194" s="3"/>
      <c r="V194" s="66"/>
      <c r="W194" s="3"/>
      <c r="X194" s="3"/>
      <c r="Y194" s="3"/>
      <c r="Z194" s="3"/>
      <c r="AA194" s="3"/>
      <c r="AB194" s="3"/>
      <c r="AC194" s="67" t="s">
        <v>507</v>
      </c>
      <c r="AD194" s="68"/>
      <c r="AE194" s="69"/>
      <c r="AF194" s="69"/>
      <c r="AG194" s="69"/>
      <c r="AH194" s="69"/>
      <c r="AI194" s="69"/>
      <c r="AJ194" s="70"/>
      <c r="AK194" s="69"/>
      <c r="AL194" s="69"/>
      <c r="AM194" s="69"/>
      <c r="AN194" s="70"/>
      <c r="AO194" s="69"/>
      <c r="AP194" s="69"/>
      <c r="AQ194" s="69"/>
      <c r="AR194" s="69"/>
      <c r="AS194" s="69"/>
      <c r="AT194" s="69"/>
      <c r="AU194" s="177"/>
    </row>
    <row r="195" spans="1:126" ht="27.75" customHeight="1">
      <c r="A195" s="66" t="s">
        <v>505</v>
      </c>
      <c r="B195" s="3" t="s">
        <v>506</v>
      </c>
      <c r="C195" s="3" t="s">
        <v>108</v>
      </c>
      <c r="D195" s="3"/>
      <c r="E195" s="3"/>
      <c r="F195" s="3"/>
      <c r="G195" s="3">
        <v>12</v>
      </c>
      <c r="H195" s="3" t="s">
        <v>109</v>
      </c>
      <c r="I195" s="3">
        <v>510</v>
      </c>
      <c r="J195" s="3" t="s">
        <v>54</v>
      </c>
      <c r="K195" s="3"/>
      <c r="L195" s="3"/>
      <c r="M195" s="26"/>
      <c r="N195" s="26"/>
      <c r="O195" s="3"/>
      <c r="P195" s="3"/>
      <c r="Q195" s="26" t="s">
        <v>182</v>
      </c>
      <c r="R195" s="3"/>
      <c r="S195" s="3"/>
      <c r="T195" s="3"/>
      <c r="U195" s="3"/>
      <c r="V195" s="66"/>
      <c r="W195" s="3"/>
      <c r="X195" s="3"/>
      <c r="Y195" s="3"/>
      <c r="Z195" s="3"/>
      <c r="AA195" s="3"/>
      <c r="AB195" s="3"/>
      <c r="AC195" s="67" t="s">
        <v>508</v>
      </c>
      <c r="AD195" s="68"/>
      <c r="AE195" s="69"/>
      <c r="AF195" s="69"/>
      <c r="AG195" s="69"/>
      <c r="AH195" s="69">
        <v>2</v>
      </c>
      <c r="AI195" s="69"/>
      <c r="AJ195" s="70"/>
      <c r="AK195" s="69"/>
      <c r="AL195" s="69"/>
      <c r="AM195" s="69"/>
      <c r="AN195" s="70"/>
      <c r="AO195" s="69"/>
      <c r="AP195" s="69">
        <v>1</v>
      </c>
      <c r="AQ195" s="69">
        <v>1</v>
      </c>
      <c r="AR195" s="69"/>
      <c r="AS195" s="69"/>
      <c r="AT195" s="69"/>
      <c r="AU195" s="177"/>
      <c r="BN195" s="14">
        <v>1</v>
      </c>
    </row>
    <row r="196" spans="1:126" ht="27.75" customHeight="1">
      <c r="A196" s="66" t="s">
        <v>509</v>
      </c>
      <c r="B196" s="3"/>
      <c r="C196" s="3"/>
      <c r="D196" s="3" t="s">
        <v>108</v>
      </c>
      <c r="E196" s="3"/>
      <c r="F196" s="3"/>
      <c r="G196" s="3">
        <v>12</v>
      </c>
      <c r="H196" s="3" t="s">
        <v>109</v>
      </c>
      <c r="I196" s="3">
        <v>750</v>
      </c>
      <c r="J196" s="3" t="s">
        <v>53</v>
      </c>
      <c r="K196" s="3"/>
      <c r="L196" s="3"/>
      <c r="M196" s="26"/>
      <c r="N196" s="26"/>
      <c r="O196" s="3"/>
      <c r="P196" s="3"/>
      <c r="Q196" s="26"/>
      <c r="R196" s="3"/>
      <c r="S196" s="3"/>
      <c r="T196" s="3"/>
      <c r="U196" s="3"/>
      <c r="V196" s="66"/>
      <c r="W196" s="3"/>
      <c r="X196" s="3"/>
      <c r="Y196" s="3"/>
      <c r="Z196" s="3"/>
      <c r="AA196" s="3"/>
      <c r="AB196" s="3"/>
      <c r="AC196" s="67" t="s">
        <v>510</v>
      </c>
      <c r="AD196" s="68"/>
      <c r="AE196" s="69"/>
      <c r="AF196" s="69"/>
      <c r="AG196" s="69"/>
      <c r="AH196" s="69">
        <v>2</v>
      </c>
      <c r="AI196" s="69"/>
      <c r="AJ196" s="70"/>
      <c r="AK196" s="69"/>
      <c r="AL196" s="69"/>
      <c r="AM196" s="69"/>
      <c r="AN196" s="70"/>
      <c r="AO196" s="69"/>
      <c r="AP196" s="69">
        <v>1</v>
      </c>
      <c r="AQ196" s="69">
        <v>1</v>
      </c>
      <c r="AR196" s="69"/>
      <c r="AS196" s="69"/>
      <c r="AT196" s="69"/>
      <c r="AU196" s="177"/>
      <c r="BL196" s="14">
        <v>1</v>
      </c>
    </row>
    <row r="197" spans="1:126" ht="27.75" customHeight="1">
      <c r="A197" s="66" t="s">
        <v>511</v>
      </c>
      <c r="B197" s="3" t="s">
        <v>512</v>
      </c>
      <c r="C197" s="3" t="s">
        <v>108</v>
      </c>
      <c r="D197" s="3"/>
      <c r="E197" s="3"/>
      <c r="F197" s="3"/>
      <c r="G197" s="3">
        <v>12</v>
      </c>
      <c r="H197" s="3" t="s">
        <v>109</v>
      </c>
      <c r="I197" s="3">
        <v>510</v>
      </c>
      <c r="J197" s="22" t="s">
        <v>66</v>
      </c>
      <c r="K197" s="3"/>
      <c r="L197" s="3"/>
      <c r="M197" s="26"/>
      <c r="N197" s="26"/>
      <c r="O197" s="22" t="s">
        <v>120</v>
      </c>
      <c r="P197" s="3"/>
      <c r="Q197" s="26" t="s">
        <v>182</v>
      </c>
      <c r="R197" s="3"/>
      <c r="S197" s="3"/>
      <c r="T197" s="3"/>
      <c r="U197" s="3"/>
      <c r="V197" s="66"/>
      <c r="W197" s="3"/>
      <c r="X197" s="3"/>
      <c r="Y197" s="3"/>
      <c r="Z197" s="3"/>
      <c r="AA197" s="3"/>
      <c r="AB197" s="3"/>
      <c r="AC197" s="67" t="s">
        <v>486</v>
      </c>
      <c r="AD197" s="68"/>
      <c r="AE197" s="69"/>
      <c r="AF197" s="69"/>
      <c r="AG197" s="69"/>
      <c r="AH197" s="69"/>
      <c r="AI197" s="69"/>
      <c r="AJ197" s="70"/>
      <c r="AK197" s="69"/>
      <c r="AL197" s="69"/>
      <c r="AM197" s="69"/>
      <c r="AN197" s="70"/>
      <c r="AO197" s="69"/>
      <c r="AP197" s="69"/>
      <c r="AQ197" s="69"/>
      <c r="AR197" s="69"/>
      <c r="AS197" s="69"/>
      <c r="AT197" s="69"/>
      <c r="AU197" s="177"/>
    </row>
    <row r="198" spans="1:126" ht="27.75" customHeight="1">
      <c r="A198" s="66" t="s">
        <v>511</v>
      </c>
      <c r="B198" s="3" t="s">
        <v>512</v>
      </c>
      <c r="C198" s="3" t="s">
        <v>108</v>
      </c>
      <c r="D198" s="3"/>
      <c r="E198" s="3"/>
      <c r="F198" s="3"/>
      <c r="G198" s="3">
        <v>12</v>
      </c>
      <c r="H198" s="3" t="s">
        <v>109</v>
      </c>
      <c r="I198" s="3">
        <v>510</v>
      </c>
      <c r="J198" s="3" t="s">
        <v>54</v>
      </c>
      <c r="K198" s="3"/>
      <c r="L198" s="3"/>
      <c r="M198" s="26"/>
      <c r="N198" s="26"/>
      <c r="O198" s="3" t="s">
        <v>92</v>
      </c>
      <c r="P198" s="3"/>
      <c r="Q198" s="26" t="s">
        <v>182</v>
      </c>
      <c r="R198" s="3"/>
      <c r="S198" s="3"/>
      <c r="T198" s="3"/>
      <c r="U198" s="3"/>
      <c r="V198" s="66"/>
      <c r="W198" s="3"/>
      <c r="X198" s="3"/>
      <c r="Y198" s="3"/>
      <c r="Z198" s="3"/>
      <c r="AA198" s="3"/>
      <c r="AB198" s="3"/>
      <c r="AC198" s="67" t="s">
        <v>491</v>
      </c>
      <c r="AD198" s="68"/>
      <c r="AE198" s="69"/>
      <c r="AF198" s="69"/>
      <c r="AG198" s="69"/>
      <c r="AH198" s="69">
        <v>2</v>
      </c>
      <c r="AI198" s="69"/>
      <c r="AJ198" s="70"/>
      <c r="AK198" s="69"/>
      <c r="AL198" s="69"/>
      <c r="AM198" s="69"/>
      <c r="AN198" s="70"/>
      <c r="AO198" s="69">
        <v>1</v>
      </c>
      <c r="AP198" s="69">
        <v>1</v>
      </c>
      <c r="AQ198" s="69">
        <v>1</v>
      </c>
      <c r="AR198" s="69"/>
      <c r="AS198" s="69"/>
      <c r="AT198" s="69"/>
      <c r="AU198" s="177"/>
      <c r="BN198" s="14">
        <v>1</v>
      </c>
      <c r="DV198" s="14">
        <v>1</v>
      </c>
    </row>
    <row r="199" spans="1:126" ht="27.75" customHeight="1">
      <c r="A199" s="66" t="s">
        <v>513</v>
      </c>
      <c r="B199" s="3" t="s">
        <v>514</v>
      </c>
      <c r="C199" s="3" t="s">
        <v>108</v>
      </c>
      <c r="D199" s="3"/>
      <c r="E199" s="3"/>
      <c r="F199" s="3"/>
      <c r="G199" s="3">
        <v>12</v>
      </c>
      <c r="H199" s="3" t="s">
        <v>109</v>
      </c>
      <c r="I199" s="3">
        <v>510</v>
      </c>
      <c r="J199" s="22" t="s">
        <v>51</v>
      </c>
      <c r="K199" s="3"/>
      <c r="L199" s="3"/>
      <c r="M199" s="26"/>
      <c r="N199" s="26"/>
      <c r="O199" s="3"/>
      <c r="P199" s="3"/>
      <c r="Q199" s="26" t="s">
        <v>182</v>
      </c>
      <c r="R199" s="3"/>
      <c r="S199" s="3"/>
      <c r="T199" s="3"/>
      <c r="U199" s="3"/>
      <c r="V199" s="66"/>
      <c r="W199" s="3"/>
      <c r="X199" s="3"/>
      <c r="Y199" s="3"/>
      <c r="Z199" s="3"/>
      <c r="AA199" s="3"/>
      <c r="AB199" s="3"/>
      <c r="AC199" s="67" t="s">
        <v>486</v>
      </c>
      <c r="AD199" s="68"/>
      <c r="AE199" s="69"/>
      <c r="AF199" s="69"/>
      <c r="AG199" s="69"/>
      <c r="AH199" s="69"/>
      <c r="AI199" s="69"/>
      <c r="AJ199" s="70"/>
      <c r="AK199" s="69"/>
      <c r="AL199" s="69"/>
      <c r="AM199" s="69"/>
      <c r="AN199" s="70"/>
      <c r="AO199" s="69"/>
      <c r="AP199" s="69"/>
      <c r="AQ199" s="69"/>
      <c r="AR199" s="69"/>
      <c r="AS199" s="69"/>
      <c r="AT199" s="69"/>
      <c r="AU199" s="177"/>
    </row>
    <row r="200" spans="1:126" ht="27.75" customHeight="1">
      <c r="A200" s="66" t="s">
        <v>513</v>
      </c>
      <c r="B200" s="3" t="s">
        <v>514</v>
      </c>
      <c r="C200" s="3" t="s">
        <v>108</v>
      </c>
      <c r="D200" s="3"/>
      <c r="E200" s="3"/>
      <c r="F200" s="3"/>
      <c r="G200" s="3">
        <v>12</v>
      </c>
      <c r="H200" s="3" t="s">
        <v>109</v>
      </c>
      <c r="I200" s="3">
        <v>510</v>
      </c>
      <c r="J200" s="3" t="s">
        <v>72</v>
      </c>
      <c r="K200" s="3"/>
      <c r="L200" s="3"/>
      <c r="M200" s="26"/>
      <c r="N200" s="26"/>
      <c r="O200" s="3"/>
      <c r="P200" s="3"/>
      <c r="Q200" s="26" t="s">
        <v>182</v>
      </c>
      <c r="R200" s="3"/>
      <c r="S200" s="3"/>
      <c r="T200" s="3"/>
      <c r="U200" s="3"/>
      <c r="V200" s="66"/>
      <c r="W200" s="3"/>
      <c r="X200" s="3"/>
      <c r="Y200" s="3"/>
      <c r="Z200" s="3"/>
      <c r="AA200" s="3"/>
      <c r="AB200" s="3"/>
      <c r="AC200" s="67" t="s">
        <v>491</v>
      </c>
      <c r="AD200" s="68"/>
      <c r="AE200" s="69"/>
      <c r="AF200" s="69"/>
      <c r="AG200" s="69"/>
      <c r="AH200" s="69">
        <v>2</v>
      </c>
      <c r="AI200" s="69"/>
      <c r="AJ200" s="70"/>
      <c r="AK200" s="69"/>
      <c r="AL200" s="69"/>
      <c r="AM200" s="69"/>
      <c r="AN200" s="70"/>
      <c r="AO200" s="69"/>
      <c r="AP200" s="69">
        <v>1</v>
      </c>
      <c r="AQ200" s="69">
        <v>1</v>
      </c>
      <c r="AR200" s="69"/>
      <c r="AS200" s="69"/>
      <c r="AT200" s="69"/>
      <c r="AU200" s="177"/>
      <c r="CR200" s="14">
        <v>1</v>
      </c>
    </row>
    <row r="201" spans="1:126" ht="27.75" customHeight="1">
      <c r="A201" s="66" t="s">
        <v>515</v>
      </c>
      <c r="B201" s="3" t="s">
        <v>516</v>
      </c>
      <c r="C201" s="3" t="s">
        <v>108</v>
      </c>
      <c r="D201" s="3"/>
      <c r="E201" s="3"/>
      <c r="F201" s="3"/>
      <c r="G201" s="3">
        <v>14</v>
      </c>
      <c r="H201" s="3" t="s">
        <v>109</v>
      </c>
      <c r="I201" s="3">
        <v>750</v>
      </c>
      <c r="J201" s="3" t="s">
        <v>391</v>
      </c>
      <c r="K201" s="3"/>
      <c r="L201" s="3"/>
      <c r="M201" s="26" t="s">
        <v>517</v>
      </c>
      <c r="N201" s="26"/>
      <c r="O201" s="3"/>
      <c r="P201" s="3"/>
      <c r="Q201" s="26" t="s">
        <v>182</v>
      </c>
      <c r="R201" s="3" t="s">
        <v>108</v>
      </c>
      <c r="S201" s="3"/>
      <c r="T201" s="3"/>
      <c r="U201" s="3"/>
      <c r="V201" s="66" t="s">
        <v>518</v>
      </c>
      <c r="W201" s="3"/>
      <c r="X201" s="3" t="s">
        <v>108</v>
      </c>
      <c r="Y201" s="3">
        <v>75</v>
      </c>
      <c r="Z201" s="3">
        <v>3</v>
      </c>
      <c r="AA201" s="3">
        <v>3</v>
      </c>
      <c r="AB201" s="3" t="s">
        <v>108</v>
      </c>
      <c r="AC201" s="67" t="s">
        <v>519</v>
      </c>
      <c r="AD201" s="68"/>
      <c r="AE201" s="69"/>
      <c r="AF201" s="69"/>
      <c r="AG201" s="69"/>
      <c r="AH201" s="69"/>
      <c r="AI201" s="69"/>
      <c r="AJ201" s="70"/>
      <c r="AK201" s="69"/>
      <c r="AL201" s="69"/>
      <c r="AM201" s="69"/>
      <c r="AN201" s="70"/>
      <c r="AO201" s="69"/>
      <c r="AP201" s="69"/>
      <c r="AQ201" s="69"/>
      <c r="AR201" s="69"/>
      <c r="AS201" s="69"/>
      <c r="AT201" s="69"/>
      <c r="AU201" s="177"/>
    </row>
    <row r="202" spans="1:126" ht="27.75" customHeight="1">
      <c r="A202" s="66" t="s">
        <v>520</v>
      </c>
      <c r="B202" s="3" t="s">
        <v>521</v>
      </c>
      <c r="C202" s="3" t="s">
        <v>108</v>
      </c>
      <c r="D202" s="3"/>
      <c r="E202" s="3"/>
      <c r="F202" s="3"/>
      <c r="G202" s="3">
        <v>12</v>
      </c>
      <c r="H202" s="3" t="s">
        <v>109</v>
      </c>
      <c r="I202" s="3">
        <v>510</v>
      </c>
      <c r="J202" s="22" t="s">
        <v>51</v>
      </c>
      <c r="K202" s="3"/>
      <c r="L202" s="3"/>
      <c r="M202" s="184" t="s">
        <v>84</v>
      </c>
      <c r="N202" s="26"/>
      <c r="O202" s="3"/>
      <c r="P202" s="3"/>
      <c r="Q202" s="26" t="s">
        <v>522</v>
      </c>
      <c r="R202" s="3" t="s">
        <v>108</v>
      </c>
      <c r="S202" s="3"/>
      <c r="T202" s="3"/>
      <c r="U202" s="3"/>
      <c r="V202" s="66" t="s">
        <v>523</v>
      </c>
      <c r="W202" s="3"/>
      <c r="X202" s="3" t="s">
        <v>108</v>
      </c>
      <c r="Y202" s="3">
        <v>75</v>
      </c>
      <c r="Z202" s="22">
        <v>3</v>
      </c>
      <c r="AA202" s="22">
        <v>3</v>
      </c>
      <c r="AB202" s="3" t="s">
        <v>108</v>
      </c>
      <c r="AC202" s="67" t="s">
        <v>524</v>
      </c>
      <c r="AD202" s="68"/>
      <c r="AE202" s="69"/>
      <c r="AF202" s="69"/>
      <c r="AG202" s="69"/>
      <c r="AH202" s="69"/>
      <c r="AI202" s="69"/>
      <c r="AJ202" s="70"/>
      <c r="AK202" s="69"/>
      <c r="AL202" s="69"/>
      <c r="AM202" s="69"/>
      <c r="AN202" s="70"/>
      <c r="AO202" s="69"/>
      <c r="AP202" s="69"/>
      <c r="AQ202" s="69"/>
      <c r="AR202" s="69"/>
      <c r="AS202" s="69"/>
      <c r="AT202" s="69"/>
      <c r="AU202" s="177"/>
    </row>
    <row r="203" spans="1:126" ht="42.75">
      <c r="A203" s="66" t="s">
        <v>520</v>
      </c>
      <c r="B203" s="3" t="s">
        <v>521</v>
      </c>
      <c r="C203" s="3" t="s">
        <v>108</v>
      </c>
      <c r="D203" s="3"/>
      <c r="E203" s="3"/>
      <c r="F203" s="3"/>
      <c r="G203" s="3">
        <v>12</v>
      </c>
      <c r="H203" s="3" t="s">
        <v>109</v>
      </c>
      <c r="I203" s="3">
        <v>510</v>
      </c>
      <c r="J203" s="3" t="s">
        <v>54</v>
      </c>
      <c r="K203" s="3"/>
      <c r="L203" s="3"/>
      <c r="M203" s="26" t="s">
        <v>84</v>
      </c>
      <c r="N203" s="26"/>
      <c r="O203" s="3"/>
      <c r="P203" s="3"/>
      <c r="Q203" s="26" t="s">
        <v>182</v>
      </c>
      <c r="R203" s="3" t="s">
        <v>108</v>
      </c>
      <c r="S203" s="3"/>
      <c r="T203" s="3"/>
      <c r="U203" s="3"/>
      <c r="V203" s="66" t="s">
        <v>523</v>
      </c>
      <c r="W203" s="3"/>
      <c r="X203" s="3" t="s">
        <v>108</v>
      </c>
      <c r="Y203" s="3">
        <v>75</v>
      </c>
      <c r="Z203" s="3">
        <v>3</v>
      </c>
      <c r="AA203" s="3">
        <v>3</v>
      </c>
      <c r="AB203" s="3" t="s">
        <v>108</v>
      </c>
      <c r="AC203" s="67" t="s">
        <v>525</v>
      </c>
      <c r="AD203" s="68"/>
      <c r="AE203" s="69"/>
      <c r="AF203" s="69"/>
      <c r="AG203" s="69">
        <v>1</v>
      </c>
      <c r="AH203" s="69">
        <v>2</v>
      </c>
      <c r="AI203" s="69"/>
      <c r="AJ203" s="70"/>
      <c r="AK203" s="69"/>
      <c r="AL203" s="69"/>
      <c r="AM203" s="69"/>
      <c r="AN203" s="70"/>
      <c r="AO203" s="69"/>
      <c r="AP203" s="69">
        <v>2</v>
      </c>
      <c r="AQ203" s="69">
        <v>3</v>
      </c>
      <c r="AR203" s="69"/>
      <c r="AS203" s="69"/>
      <c r="AT203" s="69"/>
      <c r="AU203" s="177"/>
      <c r="BN203" s="14">
        <v>1</v>
      </c>
      <c r="DK203" s="14">
        <v>1</v>
      </c>
    </row>
    <row r="204" spans="1:126" ht="27.75" customHeight="1">
      <c r="A204" s="66" t="s">
        <v>526</v>
      </c>
      <c r="B204" s="3" t="s">
        <v>527</v>
      </c>
      <c r="C204" s="3" t="s">
        <v>108</v>
      </c>
      <c r="D204" s="3"/>
      <c r="E204" s="3"/>
      <c r="F204" s="3"/>
      <c r="G204" s="3">
        <v>12</v>
      </c>
      <c r="H204" s="3" t="s">
        <v>109</v>
      </c>
      <c r="I204" s="3">
        <v>510</v>
      </c>
      <c r="J204" s="22" t="s">
        <v>72</v>
      </c>
      <c r="K204" s="3"/>
      <c r="L204" s="3"/>
      <c r="M204" s="184" t="s">
        <v>528</v>
      </c>
      <c r="N204" s="26"/>
      <c r="O204" s="3"/>
      <c r="P204" s="3"/>
      <c r="Q204" s="26" t="s">
        <v>529</v>
      </c>
      <c r="R204" s="3" t="s">
        <v>108</v>
      </c>
      <c r="S204" s="3"/>
      <c r="T204" s="3"/>
      <c r="U204" s="3"/>
      <c r="V204" s="66" t="s">
        <v>530</v>
      </c>
      <c r="W204" s="3"/>
      <c r="X204" s="3" t="s">
        <v>108</v>
      </c>
      <c r="Y204" s="3">
        <v>50</v>
      </c>
      <c r="Z204" s="3">
        <v>3</v>
      </c>
      <c r="AA204" s="3">
        <v>3</v>
      </c>
      <c r="AB204" s="3" t="s">
        <v>108</v>
      </c>
      <c r="AC204" s="67" t="s">
        <v>531</v>
      </c>
      <c r="AD204" s="68"/>
      <c r="AE204" s="69"/>
      <c r="AF204" s="69"/>
      <c r="AG204" s="69"/>
      <c r="AH204" s="69"/>
      <c r="AI204" s="69"/>
      <c r="AJ204" s="70"/>
      <c r="AK204" s="69"/>
      <c r="AL204" s="69"/>
      <c r="AM204" s="69"/>
      <c r="AN204" s="70"/>
      <c r="AO204" s="69"/>
      <c r="AP204" s="69"/>
      <c r="AQ204" s="69"/>
      <c r="AR204" s="69"/>
      <c r="AS204" s="69"/>
      <c r="AT204" s="69"/>
      <c r="AU204" s="177"/>
    </row>
    <row r="205" spans="1:126" ht="27.75" customHeight="1">
      <c r="A205" s="66" t="s">
        <v>526</v>
      </c>
      <c r="B205" s="3" t="s">
        <v>527</v>
      </c>
      <c r="C205" s="3" t="s">
        <v>108</v>
      </c>
      <c r="D205" s="3"/>
      <c r="E205" s="3"/>
      <c r="F205" s="3"/>
      <c r="G205" s="3">
        <v>12</v>
      </c>
      <c r="H205" s="3" t="s">
        <v>109</v>
      </c>
      <c r="I205" s="3">
        <v>510</v>
      </c>
      <c r="J205" s="3" t="s">
        <v>72</v>
      </c>
      <c r="K205" s="3"/>
      <c r="L205" s="3"/>
      <c r="M205" s="26" t="s">
        <v>532</v>
      </c>
      <c r="N205" s="26"/>
      <c r="O205" s="3"/>
      <c r="P205" s="3"/>
      <c r="Q205" s="26" t="s">
        <v>182</v>
      </c>
      <c r="R205" s="3" t="s">
        <v>108</v>
      </c>
      <c r="S205" s="3"/>
      <c r="T205" s="3"/>
      <c r="U205" s="3"/>
      <c r="V205" s="66" t="s">
        <v>530</v>
      </c>
      <c r="W205" s="3"/>
      <c r="X205" s="3" t="s">
        <v>108</v>
      </c>
      <c r="Y205" s="3">
        <v>50</v>
      </c>
      <c r="Z205" s="3">
        <v>3</v>
      </c>
      <c r="AA205" s="3">
        <v>3</v>
      </c>
      <c r="AB205" s="3" t="s">
        <v>108</v>
      </c>
      <c r="AC205" s="67" t="s">
        <v>533</v>
      </c>
      <c r="AD205" s="68"/>
      <c r="AE205" s="69"/>
      <c r="AF205" s="69"/>
      <c r="AG205" s="69"/>
      <c r="AH205" s="69">
        <v>3</v>
      </c>
      <c r="AI205" s="69"/>
      <c r="AJ205" s="70"/>
      <c r="AK205" s="69"/>
      <c r="AL205" s="69"/>
      <c r="AM205" s="69"/>
      <c r="AN205" s="70"/>
      <c r="AO205" s="69"/>
      <c r="AP205" s="69">
        <v>2</v>
      </c>
      <c r="AQ205" s="69">
        <v>2</v>
      </c>
      <c r="AR205" s="69"/>
      <c r="AS205" s="69"/>
      <c r="AT205" s="69"/>
      <c r="AU205" s="177"/>
      <c r="CR205" s="14">
        <v>1</v>
      </c>
      <c r="DO205" s="14">
        <v>1</v>
      </c>
    </row>
    <row r="206" spans="1:126" ht="27.75" customHeight="1">
      <c r="A206" s="66" t="s">
        <v>534</v>
      </c>
      <c r="B206" s="3" t="s">
        <v>535</v>
      </c>
      <c r="C206" s="3" t="s">
        <v>108</v>
      </c>
      <c r="D206" s="3"/>
      <c r="E206" s="3"/>
      <c r="F206" s="3"/>
      <c r="G206" s="3">
        <v>12</v>
      </c>
      <c r="H206" s="3" t="s">
        <v>109</v>
      </c>
      <c r="I206" s="3">
        <v>510</v>
      </c>
      <c r="J206" s="22" t="s">
        <v>72</v>
      </c>
      <c r="K206" s="3"/>
      <c r="L206" s="3"/>
      <c r="M206" s="184" t="s">
        <v>192</v>
      </c>
      <c r="N206" s="26"/>
      <c r="O206" s="3"/>
      <c r="P206" s="3"/>
      <c r="Q206" s="26" t="s">
        <v>182</v>
      </c>
      <c r="R206" s="3"/>
      <c r="S206" s="3"/>
      <c r="T206" s="3"/>
      <c r="U206" s="3"/>
      <c r="V206" s="66"/>
      <c r="W206" s="3"/>
      <c r="X206" s="3"/>
      <c r="Y206" s="3"/>
      <c r="Z206" s="3"/>
      <c r="AA206" s="3"/>
      <c r="AB206" s="3"/>
      <c r="AC206" s="67" t="s">
        <v>486</v>
      </c>
      <c r="AD206" s="68"/>
      <c r="AE206" s="69"/>
      <c r="AF206" s="69"/>
      <c r="AG206" s="69"/>
      <c r="AH206" s="69"/>
      <c r="AI206" s="69"/>
      <c r="AJ206" s="70"/>
      <c r="AK206" s="69"/>
      <c r="AL206" s="69"/>
      <c r="AM206" s="69"/>
      <c r="AN206" s="70"/>
      <c r="AO206" s="69"/>
      <c r="AP206" s="69"/>
      <c r="AQ206" s="69"/>
      <c r="AR206" s="69"/>
      <c r="AS206" s="69"/>
      <c r="AT206" s="69"/>
      <c r="AU206" s="177"/>
    </row>
    <row r="207" spans="1:126" ht="27.75" customHeight="1">
      <c r="A207" s="66" t="s">
        <v>534</v>
      </c>
      <c r="B207" s="3" t="s">
        <v>535</v>
      </c>
      <c r="C207" s="3" t="s">
        <v>108</v>
      </c>
      <c r="D207" s="3"/>
      <c r="E207" s="3"/>
      <c r="F207" s="3"/>
      <c r="G207" s="3">
        <v>12</v>
      </c>
      <c r="H207" s="3" t="s">
        <v>109</v>
      </c>
      <c r="I207" s="3">
        <v>510</v>
      </c>
      <c r="J207" s="3" t="s">
        <v>72</v>
      </c>
      <c r="K207" s="3"/>
      <c r="L207" s="3"/>
      <c r="M207" s="26" t="s">
        <v>192</v>
      </c>
      <c r="N207" s="26"/>
      <c r="O207" s="3"/>
      <c r="P207" s="3"/>
      <c r="Q207" s="26" t="s">
        <v>182</v>
      </c>
      <c r="R207" s="3"/>
      <c r="S207" s="3"/>
      <c r="T207" s="3"/>
      <c r="U207" s="3"/>
      <c r="V207" s="66"/>
      <c r="W207" s="3"/>
      <c r="X207" s="3"/>
      <c r="Y207" s="3"/>
      <c r="Z207" s="3"/>
      <c r="AA207" s="3"/>
      <c r="AB207" s="3"/>
      <c r="AC207" s="67" t="s">
        <v>533</v>
      </c>
      <c r="AD207" s="68"/>
      <c r="AE207" s="69"/>
      <c r="AF207" s="69"/>
      <c r="AG207" s="69"/>
      <c r="AH207" s="69">
        <v>3</v>
      </c>
      <c r="AI207" s="69"/>
      <c r="AJ207" s="70"/>
      <c r="AK207" s="69"/>
      <c r="AL207" s="69"/>
      <c r="AM207" s="69"/>
      <c r="AN207" s="70"/>
      <c r="AO207" s="69"/>
      <c r="AP207" s="69">
        <v>2</v>
      </c>
      <c r="AQ207" s="69">
        <v>2</v>
      </c>
      <c r="AR207" s="69"/>
      <c r="AS207" s="69"/>
      <c r="AT207" s="69"/>
      <c r="AU207" s="177"/>
      <c r="CR207" s="14">
        <v>1</v>
      </c>
      <c r="DO207" s="14">
        <v>1</v>
      </c>
    </row>
    <row r="208" spans="1:126" ht="27.75" customHeight="1">
      <c r="A208" s="66" t="s">
        <v>536</v>
      </c>
      <c r="B208" s="3" t="s">
        <v>537</v>
      </c>
      <c r="C208" s="3" t="s">
        <v>108</v>
      </c>
      <c r="D208" s="3"/>
      <c r="E208" s="3"/>
      <c r="F208" s="3"/>
      <c r="G208" s="3">
        <v>12</v>
      </c>
      <c r="H208" s="3" t="s">
        <v>109</v>
      </c>
      <c r="I208" s="3">
        <v>510</v>
      </c>
      <c r="J208" s="22" t="s">
        <v>51</v>
      </c>
      <c r="K208" s="3"/>
      <c r="L208" s="3"/>
      <c r="M208" s="26"/>
      <c r="N208" s="26"/>
      <c r="O208" s="3"/>
      <c r="P208" s="3"/>
      <c r="Q208" s="26" t="s">
        <v>182</v>
      </c>
      <c r="R208" s="3"/>
      <c r="S208" s="3"/>
      <c r="T208" s="3"/>
      <c r="U208" s="3"/>
      <c r="V208" s="66"/>
      <c r="W208" s="3"/>
      <c r="X208" s="3"/>
      <c r="Y208" s="3"/>
      <c r="Z208" s="3"/>
      <c r="AA208" s="3"/>
      <c r="AB208" s="3"/>
      <c r="AC208" s="67" t="s">
        <v>486</v>
      </c>
      <c r="AD208" s="68"/>
      <c r="AE208" s="69"/>
      <c r="AF208" s="69"/>
      <c r="AG208" s="69"/>
      <c r="AH208" s="69"/>
      <c r="AI208" s="69"/>
      <c r="AJ208" s="70"/>
      <c r="AK208" s="69"/>
      <c r="AL208" s="69"/>
      <c r="AM208" s="69"/>
      <c r="AN208" s="70"/>
      <c r="AO208" s="69"/>
      <c r="AP208" s="69"/>
      <c r="AQ208" s="69"/>
      <c r="AR208" s="69"/>
      <c r="AS208" s="69"/>
      <c r="AT208" s="69"/>
      <c r="AU208" s="177"/>
    </row>
    <row r="209" spans="1:132" ht="27.75" customHeight="1">
      <c r="A209" s="66" t="s">
        <v>536</v>
      </c>
      <c r="B209" s="3" t="s">
        <v>537</v>
      </c>
      <c r="C209" s="3" t="s">
        <v>108</v>
      </c>
      <c r="D209" s="3"/>
      <c r="E209" s="3"/>
      <c r="F209" s="3"/>
      <c r="G209" s="3">
        <v>12</v>
      </c>
      <c r="H209" s="3" t="s">
        <v>109</v>
      </c>
      <c r="I209" s="3">
        <v>510</v>
      </c>
      <c r="J209" s="3" t="s">
        <v>54</v>
      </c>
      <c r="K209" s="3"/>
      <c r="L209" s="3"/>
      <c r="M209" s="26"/>
      <c r="N209" s="26"/>
      <c r="O209" s="3"/>
      <c r="P209" s="3"/>
      <c r="Q209" s="26" t="s">
        <v>182</v>
      </c>
      <c r="R209" s="3"/>
      <c r="S209" s="3"/>
      <c r="T209" s="3"/>
      <c r="U209" s="3"/>
      <c r="V209" s="66"/>
      <c r="W209" s="3"/>
      <c r="X209" s="3"/>
      <c r="Y209" s="3"/>
      <c r="Z209" s="3"/>
      <c r="AA209" s="3"/>
      <c r="AB209" s="3"/>
      <c r="AC209" s="67" t="s">
        <v>491</v>
      </c>
      <c r="AD209" s="68"/>
      <c r="AE209" s="69"/>
      <c r="AF209" s="69"/>
      <c r="AG209" s="69"/>
      <c r="AH209" s="69">
        <v>2</v>
      </c>
      <c r="AI209" s="69"/>
      <c r="AJ209" s="70"/>
      <c r="AK209" s="69"/>
      <c r="AL209" s="69"/>
      <c r="AM209" s="69"/>
      <c r="AN209" s="70"/>
      <c r="AO209" s="69"/>
      <c r="AP209" s="69">
        <v>1</v>
      </c>
      <c r="AQ209" s="69">
        <v>1</v>
      </c>
      <c r="AR209" s="69"/>
      <c r="AS209" s="69"/>
      <c r="AT209" s="69"/>
      <c r="AU209" s="177"/>
      <c r="BN209" s="14">
        <v>1</v>
      </c>
    </row>
    <row r="210" spans="1:132" ht="27.75" customHeight="1">
      <c r="A210" s="66" t="s">
        <v>538</v>
      </c>
      <c r="B210" s="3" t="s">
        <v>539</v>
      </c>
      <c r="C210" s="3" t="s">
        <v>108</v>
      </c>
      <c r="D210" s="3"/>
      <c r="E210" s="3"/>
      <c r="F210" s="3"/>
      <c r="G210" s="3">
        <v>12</v>
      </c>
      <c r="H210" s="3" t="s">
        <v>109</v>
      </c>
      <c r="I210" s="3">
        <v>1050</v>
      </c>
      <c r="J210" s="3" t="s">
        <v>540</v>
      </c>
      <c r="K210" s="3"/>
      <c r="L210" s="3"/>
      <c r="M210" s="26" t="s">
        <v>517</v>
      </c>
      <c r="N210" s="26"/>
      <c r="O210" s="3"/>
      <c r="P210" s="3"/>
      <c r="Q210" s="26" t="s">
        <v>182</v>
      </c>
      <c r="R210" s="3" t="s">
        <v>108</v>
      </c>
      <c r="S210" s="3"/>
      <c r="T210" s="3"/>
      <c r="U210" s="3"/>
      <c r="V210" s="66"/>
      <c r="W210" s="3"/>
      <c r="X210" s="3" t="s">
        <v>108</v>
      </c>
      <c r="Y210" s="3">
        <v>112.5</v>
      </c>
      <c r="Z210" s="3">
        <v>3</v>
      </c>
      <c r="AA210" s="3">
        <v>3</v>
      </c>
      <c r="AB210" s="3" t="s">
        <v>108</v>
      </c>
      <c r="AC210" s="67" t="s">
        <v>541</v>
      </c>
      <c r="AD210" s="68"/>
      <c r="AE210" s="69"/>
      <c r="AF210" s="69"/>
      <c r="AG210" s="69"/>
      <c r="AH210" s="69"/>
      <c r="AI210" s="69"/>
      <c r="AJ210" s="70"/>
      <c r="AK210" s="69"/>
      <c r="AL210" s="69"/>
      <c r="AM210" s="69"/>
      <c r="AN210" s="70"/>
      <c r="AO210" s="69"/>
      <c r="AP210" s="69"/>
      <c r="AQ210" s="69"/>
      <c r="AR210" s="69"/>
      <c r="AS210" s="69"/>
      <c r="AT210" s="69"/>
      <c r="AU210" s="177"/>
    </row>
    <row r="211" spans="1:132" ht="27.75" customHeight="1">
      <c r="A211" s="66" t="s">
        <v>542</v>
      </c>
      <c r="B211" s="3" t="s">
        <v>543</v>
      </c>
      <c r="C211" s="3" t="s">
        <v>108</v>
      </c>
      <c r="D211" s="3"/>
      <c r="E211" s="3"/>
      <c r="F211" s="3"/>
      <c r="G211" s="3">
        <v>12</v>
      </c>
      <c r="H211" s="3" t="s">
        <v>109</v>
      </c>
      <c r="I211" s="3">
        <v>510</v>
      </c>
      <c r="J211" s="3" t="s">
        <v>540</v>
      </c>
      <c r="K211" s="3"/>
      <c r="L211" s="3"/>
      <c r="M211" s="26" t="s">
        <v>88</v>
      </c>
      <c r="N211" s="26"/>
      <c r="O211" s="3"/>
      <c r="P211" s="3"/>
      <c r="Q211" s="26" t="s">
        <v>182</v>
      </c>
      <c r="R211" s="3" t="s">
        <v>108</v>
      </c>
      <c r="S211" s="3"/>
      <c r="T211" s="3"/>
      <c r="U211" s="3"/>
      <c r="V211" s="66" t="s">
        <v>544</v>
      </c>
      <c r="W211" s="3"/>
      <c r="X211" s="3" t="s">
        <v>108</v>
      </c>
      <c r="Y211" s="3">
        <v>112.5</v>
      </c>
      <c r="Z211" s="3">
        <v>3</v>
      </c>
      <c r="AA211" s="3">
        <v>3</v>
      </c>
      <c r="AB211" s="3" t="s">
        <v>108</v>
      </c>
      <c r="AC211" s="67" t="s">
        <v>545</v>
      </c>
      <c r="AD211" s="68"/>
      <c r="AE211" s="69"/>
      <c r="AF211" s="69"/>
      <c r="AG211" s="69"/>
      <c r="AH211" s="69">
        <v>2</v>
      </c>
      <c r="AI211" s="69"/>
      <c r="AJ211" s="70"/>
      <c r="AK211" s="69"/>
      <c r="AL211" s="69"/>
      <c r="AM211" s="69"/>
      <c r="AN211" s="70"/>
      <c r="AO211" s="69"/>
      <c r="AP211" s="69">
        <v>1</v>
      </c>
      <c r="AQ211" s="69">
        <v>1</v>
      </c>
      <c r="AR211" s="69"/>
      <c r="AS211" s="69"/>
      <c r="AT211" s="69"/>
      <c r="AU211" s="177"/>
      <c r="DO211" s="14">
        <v>1</v>
      </c>
    </row>
    <row r="212" spans="1:132" ht="27.75" customHeight="1">
      <c r="A212" s="66" t="s">
        <v>546</v>
      </c>
      <c r="B212" s="3" t="s">
        <v>547</v>
      </c>
      <c r="C212" s="3" t="s">
        <v>108</v>
      </c>
      <c r="D212" s="3"/>
      <c r="E212" s="3"/>
      <c r="F212" s="3"/>
      <c r="G212" s="3">
        <v>12</v>
      </c>
      <c r="H212" s="3" t="s">
        <v>109</v>
      </c>
      <c r="I212" s="3">
        <v>510</v>
      </c>
      <c r="J212" s="22" t="s">
        <v>72</v>
      </c>
      <c r="K212" s="3"/>
      <c r="L212" s="3"/>
      <c r="M212" s="26"/>
      <c r="N212" s="26"/>
      <c r="O212" s="3"/>
      <c r="P212" s="3"/>
      <c r="Q212" s="26" t="s">
        <v>182</v>
      </c>
      <c r="R212" s="3"/>
      <c r="S212" s="3"/>
      <c r="T212" s="3"/>
      <c r="U212" s="3"/>
      <c r="V212" s="66"/>
      <c r="W212" s="3"/>
      <c r="X212" s="3"/>
      <c r="Y212" s="3"/>
      <c r="Z212" s="3"/>
      <c r="AA212" s="3"/>
      <c r="AB212" s="3"/>
      <c r="AC212" s="67" t="s">
        <v>486</v>
      </c>
      <c r="AD212" s="68"/>
      <c r="AE212" s="69"/>
      <c r="AF212" s="69"/>
      <c r="AG212" s="69"/>
      <c r="AH212" s="69"/>
      <c r="AI212" s="69"/>
      <c r="AJ212" s="70"/>
      <c r="AK212" s="69"/>
      <c r="AL212" s="69"/>
      <c r="AM212" s="69"/>
      <c r="AN212" s="70"/>
      <c r="AO212" s="69"/>
      <c r="AP212" s="69"/>
      <c r="AQ212" s="69"/>
      <c r="AR212" s="69"/>
      <c r="AS212" s="69"/>
      <c r="AT212" s="69"/>
      <c r="AU212" s="177"/>
    </row>
    <row r="213" spans="1:132" ht="27.75" customHeight="1">
      <c r="A213" s="66" t="s">
        <v>546</v>
      </c>
      <c r="B213" s="3" t="s">
        <v>547</v>
      </c>
      <c r="C213" s="3" t="s">
        <v>108</v>
      </c>
      <c r="D213" s="3"/>
      <c r="E213" s="3"/>
      <c r="F213" s="3"/>
      <c r="G213" s="3">
        <v>12</v>
      </c>
      <c r="H213" s="3" t="s">
        <v>109</v>
      </c>
      <c r="I213" s="3">
        <v>510</v>
      </c>
      <c r="J213" s="3" t="s">
        <v>72</v>
      </c>
      <c r="K213" s="3"/>
      <c r="L213" s="3"/>
      <c r="M213" s="26"/>
      <c r="N213" s="26"/>
      <c r="O213" s="3"/>
      <c r="P213" s="3"/>
      <c r="Q213" s="26" t="s">
        <v>182</v>
      </c>
      <c r="R213" s="3"/>
      <c r="S213" s="3"/>
      <c r="T213" s="3"/>
      <c r="U213" s="3"/>
      <c r="V213" s="66"/>
      <c r="W213" s="3"/>
      <c r="X213" s="3"/>
      <c r="Y213" s="3"/>
      <c r="Z213" s="3"/>
      <c r="AA213" s="3"/>
      <c r="AB213" s="3"/>
      <c r="AC213" s="67" t="s">
        <v>491</v>
      </c>
      <c r="AD213" s="68"/>
      <c r="AE213" s="69"/>
      <c r="AF213" s="69"/>
      <c r="AG213" s="69"/>
      <c r="AH213" s="69">
        <v>2</v>
      </c>
      <c r="AI213" s="69"/>
      <c r="AJ213" s="70"/>
      <c r="AK213" s="69"/>
      <c r="AL213" s="69"/>
      <c r="AM213" s="69"/>
      <c r="AN213" s="70"/>
      <c r="AO213" s="69"/>
      <c r="AP213" s="69">
        <v>1</v>
      </c>
      <c r="AQ213" s="69">
        <v>1</v>
      </c>
      <c r="AR213" s="69"/>
      <c r="AS213" s="69"/>
      <c r="AT213" s="69"/>
      <c r="AU213" s="177"/>
      <c r="CR213" s="14">
        <v>1</v>
      </c>
    </row>
    <row r="214" spans="1:132" ht="27.75" customHeight="1">
      <c r="A214" s="66" t="s">
        <v>548</v>
      </c>
      <c r="B214" s="3" t="s">
        <v>549</v>
      </c>
      <c r="C214" s="3" t="s">
        <v>108</v>
      </c>
      <c r="D214" s="3"/>
      <c r="E214" s="3"/>
      <c r="F214" s="3"/>
      <c r="G214" s="3">
        <v>12</v>
      </c>
      <c r="H214" s="3" t="s">
        <v>109</v>
      </c>
      <c r="I214" s="3">
        <v>510</v>
      </c>
      <c r="J214" s="22" t="s">
        <v>51</v>
      </c>
      <c r="K214" s="3"/>
      <c r="L214" s="3"/>
      <c r="M214" s="26"/>
      <c r="N214" s="26"/>
      <c r="O214" s="3"/>
      <c r="P214" s="3"/>
      <c r="Q214" s="26" t="s">
        <v>182</v>
      </c>
      <c r="R214" s="3"/>
      <c r="S214" s="3"/>
      <c r="T214" s="3"/>
      <c r="U214" s="3"/>
      <c r="V214" s="66"/>
      <c r="W214" s="3"/>
      <c r="X214" s="3"/>
      <c r="Y214" s="3"/>
      <c r="Z214" s="3"/>
      <c r="AA214" s="3"/>
      <c r="AB214" s="3"/>
      <c r="AC214" s="67" t="s">
        <v>486</v>
      </c>
      <c r="AD214" s="68"/>
      <c r="AE214" s="69"/>
      <c r="AF214" s="69"/>
      <c r="AG214" s="69"/>
      <c r="AH214" s="69"/>
      <c r="AI214" s="69"/>
      <c r="AJ214" s="70"/>
      <c r="AK214" s="69"/>
      <c r="AL214" s="69"/>
      <c r="AM214" s="69"/>
      <c r="AN214" s="70"/>
      <c r="AO214" s="69"/>
      <c r="AP214" s="69"/>
      <c r="AQ214" s="69"/>
      <c r="AR214" s="69"/>
      <c r="AS214" s="69"/>
      <c r="AT214" s="69"/>
      <c r="AU214" s="177"/>
    </row>
    <row r="215" spans="1:132" ht="27.75" customHeight="1">
      <c r="A215" s="66" t="s">
        <v>548</v>
      </c>
      <c r="B215" s="3" t="s">
        <v>549</v>
      </c>
      <c r="C215" s="3" t="s">
        <v>108</v>
      </c>
      <c r="D215" s="3"/>
      <c r="E215" s="3"/>
      <c r="F215" s="3"/>
      <c r="G215" s="3">
        <v>12</v>
      </c>
      <c r="H215" s="3" t="s">
        <v>109</v>
      </c>
      <c r="I215" s="3">
        <v>510</v>
      </c>
      <c r="J215" s="3" t="s">
        <v>54</v>
      </c>
      <c r="K215" s="3"/>
      <c r="L215" s="3"/>
      <c r="M215" s="26"/>
      <c r="N215" s="26"/>
      <c r="O215" s="3"/>
      <c r="P215" s="3"/>
      <c r="Q215" s="26" t="s">
        <v>182</v>
      </c>
      <c r="R215" s="3"/>
      <c r="S215" s="3"/>
      <c r="T215" s="3"/>
      <c r="U215" s="3"/>
      <c r="V215" s="66"/>
      <c r="W215" s="3"/>
      <c r="X215" s="3"/>
      <c r="Y215" s="3"/>
      <c r="Z215" s="3"/>
      <c r="AA215" s="3"/>
      <c r="AB215" s="3"/>
      <c r="AC215" s="67" t="s">
        <v>491</v>
      </c>
      <c r="AD215" s="68"/>
      <c r="AE215" s="69"/>
      <c r="AF215" s="69"/>
      <c r="AG215" s="69"/>
      <c r="AH215" s="69">
        <v>2</v>
      </c>
      <c r="AI215" s="69"/>
      <c r="AJ215" s="70"/>
      <c r="AK215" s="69"/>
      <c r="AL215" s="69"/>
      <c r="AM215" s="69"/>
      <c r="AN215" s="70"/>
      <c r="AO215" s="69"/>
      <c r="AP215" s="69">
        <v>1</v>
      </c>
      <c r="AQ215" s="69">
        <v>1</v>
      </c>
      <c r="AR215" s="69"/>
      <c r="AS215" s="69"/>
      <c r="AT215" s="69"/>
      <c r="AU215" s="177"/>
      <c r="BN215" s="14">
        <v>1</v>
      </c>
    </row>
    <row r="216" spans="1:132" ht="27.75" customHeight="1">
      <c r="A216" s="66" t="s">
        <v>550</v>
      </c>
      <c r="B216" s="3" t="s">
        <v>551</v>
      </c>
      <c r="C216" s="3" t="s">
        <v>108</v>
      </c>
      <c r="D216" s="3"/>
      <c r="E216" s="3"/>
      <c r="F216" s="3"/>
      <c r="G216" s="3">
        <v>12</v>
      </c>
      <c r="H216" s="3" t="s">
        <v>109</v>
      </c>
      <c r="I216" s="3">
        <v>510</v>
      </c>
      <c r="J216" s="22" t="s">
        <v>72</v>
      </c>
      <c r="K216" s="3"/>
      <c r="L216" s="3"/>
      <c r="M216" s="184" t="s">
        <v>475</v>
      </c>
      <c r="N216" s="26"/>
      <c r="O216" s="3"/>
      <c r="P216" s="3"/>
      <c r="Q216" s="26" t="s">
        <v>552</v>
      </c>
      <c r="R216" s="3"/>
      <c r="S216" s="3"/>
      <c r="T216" s="3"/>
      <c r="U216" s="3"/>
      <c r="V216" s="66"/>
      <c r="W216" s="3"/>
      <c r="X216" s="3"/>
      <c r="Y216" s="3"/>
      <c r="Z216" s="22">
        <v>3</v>
      </c>
      <c r="AA216" s="22">
        <v>3</v>
      </c>
      <c r="AB216" s="3" t="s">
        <v>108</v>
      </c>
      <c r="AC216" s="67" t="s">
        <v>553</v>
      </c>
      <c r="AD216" s="68"/>
      <c r="AE216" s="69"/>
      <c r="AF216" s="69"/>
      <c r="AG216" s="69"/>
      <c r="AH216" s="69"/>
      <c r="AI216" s="69"/>
      <c r="AJ216" s="70"/>
      <c r="AK216" s="69"/>
      <c r="AL216" s="69"/>
      <c r="AM216" s="69"/>
      <c r="AN216" s="70"/>
      <c r="AO216" s="69"/>
      <c r="AP216" s="69"/>
      <c r="AQ216" s="69"/>
      <c r="AR216" s="69"/>
      <c r="AS216" s="69"/>
      <c r="AT216" s="69"/>
      <c r="AU216" s="177"/>
    </row>
    <row r="217" spans="1:132" ht="27.75" customHeight="1">
      <c r="A217" s="66" t="s">
        <v>550</v>
      </c>
      <c r="B217" s="3" t="s">
        <v>551</v>
      </c>
      <c r="C217" s="3" t="s">
        <v>108</v>
      </c>
      <c r="D217" s="3"/>
      <c r="E217" s="3"/>
      <c r="F217" s="3"/>
      <c r="G217" s="3">
        <v>12</v>
      </c>
      <c r="H217" s="3" t="s">
        <v>109</v>
      </c>
      <c r="I217" s="3">
        <v>510</v>
      </c>
      <c r="J217" s="3" t="s">
        <v>54</v>
      </c>
      <c r="K217" s="3"/>
      <c r="L217" s="3"/>
      <c r="M217" s="26" t="s">
        <v>475</v>
      </c>
      <c r="N217" s="26"/>
      <c r="O217" s="3"/>
      <c r="P217" s="3"/>
      <c r="Q217" s="26" t="s">
        <v>552</v>
      </c>
      <c r="R217" s="3"/>
      <c r="S217" s="3"/>
      <c r="T217" s="3"/>
      <c r="U217" s="3"/>
      <c r="V217" s="66"/>
      <c r="W217" s="3"/>
      <c r="X217" s="3"/>
      <c r="Y217" s="3"/>
      <c r="Z217" s="3">
        <v>3</v>
      </c>
      <c r="AA217" s="3">
        <v>3</v>
      </c>
      <c r="AB217" s="3" t="s">
        <v>108</v>
      </c>
      <c r="AC217" s="67" t="s">
        <v>554</v>
      </c>
      <c r="AD217" s="68"/>
      <c r="AE217" s="69"/>
      <c r="AF217" s="69"/>
      <c r="AG217" s="69"/>
      <c r="AH217" s="69">
        <v>3</v>
      </c>
      <c r="AI217" s="69"/>
      <c r="AJ217" s="70"/>
      <c r="AK217" s="69"/>
      <c r="AL217" s="69"/>
      <c r="AM217" s="69"/>
      <c r="AN217" s="70"/>
      <c r="AO217" s="69"/>
      <c r="AP217" s="69">
        <v>2</v>
      </c>
      <c r="AQ217" s="69">
        <v>2</v>
      </c>
      <c r="AR217" s="69"/>
      <c r="AS217" s="69"/>
      <c r="AT217" s="69"/>
      <c r="AU217" s="177"/>
      <c r="BN217" s="14">
        <v>1</v>
      </c>
      <c r="DO217" s="14">
        <v>1</v>
      </c>
    </row>
    <row r="218" spans="1:132" ht="27.75" customHeight="1">
      <c r="A218" s="66" t="s">
        <v>555</v>
      </c>
      <c r="B218" s="3" t="s">
        <v>556</v>
      </c>
      <c r="C218" s="3" t="s">
        <v>108</v>
      </c>
      <c r="D218" s="3"/>
      <c r="E218" s="3"/>
      <c r="F218" s="3"/>
      <c r="G218" s="3">
        <v>12</v>
      </c>
      <c r="H218" s="3" t="s">
        <v>109</v>
      </c>
      <c r="I218" s="3">
        <v>510</v>
      </c>
      <c r="J218" s="22" t="s">
        <v>51</v>
      </c>
      <c r="K218" s="3"/>
      <c r="L218" s="3"/>
      <c r="M218" s="26"/>
      <c r="N218" s="26"/>
      <c r="O218" s="3"/>
      <c r="P218" s="3"/>
      <c r="Q218" s="26" t="s">
        <v>182</v>
      </c>
      <c r="R218" s="3"/>
      <c r="S218" s="3"/>
      <c r="T218" s="3"/>
      <c r="U218" s="3"/>
      <c r="V218" s="66"/>
      <c r="W218" s="3"/>
      <c r="X218" s="3"/>
      <c r="Y218" s="3"/>
      <c r="Z218" s="3"/>
      <c r="AA218" s="3"/>
      <c r="AB218" s="3"/>
      <c r="AC218" s="67" t="s">
        <v>486</v>
      </c>
      <c r="AD218" s="68"/>
      <c r="AE218" s="69"/>
      <c r="AF218" s="69"/>
      <c r="AG218" s="69"/>
      <c r="AH218" s="69"/>
      <c r="AI218" s="69"/>
      <c r="AJ218" s="70"/>
      <c r="AK218" s="69"/>
      <c r="AL218" s="69"/>
      <c r="AM218" s="69"/>
      <c r="AN218" s="70"/>
      <c r="AO218" s="69"/>
      <c r="AP218" s="69"/>
      <c r="AQ218" s="69"/>
      <c r="AR218" s="69"/>
      <c r="AS218" s="69"/>
      <c r="AT218" s="69"/>
      <c r="AU218" s="177"/>
    </row>
    <row r="219" spans="1:132" ht="27.75" customHeight="1">
      <c r="A219" s="66" t="s">
        <v>555</v>
      </c>
      <c r="B219" s="3" t="s">
        <v>556</v>
      </c>
      <c r="C219" s="3" t="s">
        <v>108</v>
      </c>
      <c r="D219" s="3"/>
      <c r="E219" s="3"/>
      <c r="F219" s="3"/>
      <c r="G219" s="3">
        <v>12</v>
      </c>
      <c r="H219" s="3" t="s">
        <v>109</v>
      </c>
      <c r="I219" s="3">
        <v>510</v>
      </c>
      <c r="J219" s="3" t="s">
        <v>54</v>
      </c>
      <c r="K219" s="3"/>
      <c r="L219" s="3"/>
      <c r="M219" s="26"/>
      <c r="N219" s="26"/>
      <c r="O219" s="3"/>
      <c r="P219" s="3"/>
      <c r="Q219" s="26" t="s">
        <v>182</v>
      </c>
      <c r="R219" s="3"/>
      <c r="S219" s="3"/>
      <c r="T219" s="3"/>
      <c r="U219" s="3"/>
      <c r="V219" s="66"/>
      <c r="W219" s="3"/>
      <c r="X219" s="3"/>
      <c r="Y219" s="3"/>
      <c r="Z219" s="3"/>
      <c r="AA219" s="3"/>
      <c r="AB219" s="3"/>
      <c r="AC219" s="67" t="s">
        <v>491</v>
      </c>
      <c r="AD219" s="68"/>
      <c r="AE219" s="69"/>
      <c r="AF219" s="69"/>
      <c r="AG219" s="69"/>
      <c r="AH219" s="69">
        <v>2</v>
      </c>
      <c r="AI219" s="69"/>
      <c r="AJ219" s="70"/>
      <c r="AK219" s="69"/>
      <c r="AL219" s="69"/>
      <c r="AM219" s="69"/>
      <c r="AN219" s="70"/>
      <c r="AO219" s="69"/>
      <c r="AP219" s="69">
        <v>1</v>
      </c>
      <c r="AQ219" s="69">
        <v>1</v>
      </c>
      <c r="AR219" s="69"/>
      <c r="AS219" s="69"/>
      <c r="AT219" s="69"/>
      <c r="AU219" s="177"/>
      <c r="BN219" s="14">
        <v>1</v>
      </c>
    </row>
    <row r="220" spans="1:132" ht="114">
      <c r="A220" s="66" t="s">
        <v>557</v>
      </c>
      <c r="B220" s="3" t="s">
        <v>558</v>
      </c>
      <c r="C220" s="3" t="s">
        <v>108</v>
      </c>
      <c r="D220" s="3"/>
      <c r="E220" s="3"/>
      <c r="F220" s="3"/>
      <c r="G220" s="3">
        <v>12</v>
      </c>
      <c r="H220" s="3" t="s">
        <v>109</v>
      </c>
      <c r="I220" s="3">
        <v>510</v>
      </c>
      <c r="J220" s="22" t="s">
        <v>69</v>
      </c>
      <c r="K220" s="3"/>
      <c r="L220" s="3"/>
      <c r="M220" s="26"/>
      <c r="N220" s="26"/>
      <c r="O220" s="22" t="s">
        <v>98</v>
      </c>
      <c r="P220" s="3"/>
      <c r="Q220" s="26" t="s">
        <v>559</v>
      </c>
      <c r="R220" s="3"/>
      <c r="S220" s="3"/>
      <c r="T220" s="3"/>
      <c r="U220" s="3"/>
      <c r="V220" s="66"/>
      <c r="W220" s="3"/>
      <c r="X220" s="3"/>
      <c r="Y220" s="3"/>
      <c r="Z220" s="3"/>
      <c r="AA220" s="3"/>
      <c r="AB220" s="3"/>
      <c r="AC220" s="67" t="s">
        <v>560</v>
      </c>
      <c r="AD220" s="68"/>
      <c r="AE220" s="69"/>
      <c r="AF220" s="69"/>
      <c r="AG220" s="69"/>
      <c r="AH220" s="69"/>
      <c r="AI220" s="69"/>
      <c r="AJ220" s="70"/>
      <c r="AK220" s="69"/>
      <c r="AL220" s="69"/>
      <c r="AM220" s="69"/>
      <c r="AN220" s="70"/>
      <c r="AO220" s="69"/>
      <c r="AP220" s="69"/>
      <c r="AQ220" s="69"/>
      <c r="AR220" s="69"/>
      <c r="AS220" s="69"/>
      <c r="AT220" s="69"/>
      <c r="AU220" s="177"/>
    </row>
    <row r="221" spans="1:132" ht="114">
      <c r="A221" s="66" t="s">
        <v>557</v>
      </c>
      <c r="B221" s="3" t="s">
        <v>558</v>
      </c>
      <c r="C221" s="3" t="s">
        <v>108</v>
      </c>
      <c r="D221" s="3"/>
      <c r="E221" s="3"/>
      <c r="F221" s="3"/>
      <c r="G221" s="3">
        <v>12</v>
      </c>
      <c r="H221" s="3" t="s">
        <v>109</v>
      </c>
      <c r="I221" s="3">
        <v>510</v>
      </c>
      <c r="J221" s="3" t="s">
        <v>69</v>
      </c>
      <c r="K221" s="3"/>
      <c r="L221" s="3"/>
      <c r="M221" s="26" t="s">
        <v>475</v>
      </c>
      <c r="N221" s="26"/>
      <c r="O221" s="3" t="s">
        <v>98</v>
      </c>
      <c r="P221" s="3"/>
      <c r="Q221" s="26" t="s">
        <v>559</v>
      </c>
      <c r="R221" s="3"/>
      <c r="S221" s="3"/>
      <c r="T221" s="3"/>
      <c r="U221" s="3"/>
      <c r="V221" s="66"/>
      <c r="W221" s="3"/>
      <c r="X221" s="3"/>
      <c r="Y221" s="3"/>
      <c r="Z221" s="3"/>
      <c r="AA221" s="3"/>
      <c r="AB221" s="3"/>
      <c r="AC221" s="67" t="s">
        <v>561</v>
      </c>
      <c r="AD221" s="68"/>
      <c r="AE221" s="69"/>
      <c r="AF221" s="69"/>
      <c r="AG221" s="69"/>
      <c r="AH221" s="69">
        <v>4</v>
      </c>
      <c r="AI221" s="69"/>
      <c r="AJ221" s="70"/>
      <c r="AK221" s="69"/>
      <c r="AL221" s="69"/>
      <c r="AM221" s="69"/>
      <c r="AN221" s="70"/>
      <c r="AO221" s="69">
        <v>2</v>
      </c>
      <c r="AP221" s="69">
        <v>2</v>
      </c>
      <c r="AQ221" s="69">
        <v>2</v>
      </c>
      <c r="AR221" s="69"/>
      <c r="AS221" s="69"/>
      <c r="AT221" s="69"/>
      <c r="AU221" s="177"/>
      <c r="CM221" s="14">
        <v>1</v>
      </c>
      <c r="DO221" s="14">
        <v>1</v>
      </c>
      <c r="EB221" s="14">
        <v>1</v>
      </c>
    </row>
    <row r="222" spans="1:132" ht="114">
      <c r="A222" s="66" t="s">
        <v>562</v>
      </c>
      <c r="B222" s="3" t="s">
        <v>563</v>
      </c>
      <c r="C222" s="3" t="s">
        <v>108</v>
      </c>
      <c r="D222" s="3"/>
      <c r="E222" s="3"/>
      <c r="F222" s="3"/>
      <c r="G222" s="3">
        <v>12</v>
      </c>
      <c r="H222" s="3" t="s">
        <v>109</v>
      </c>
      <c r="I222" s="3">
        <v>510</v>
      </c>
      <c r="J222" s="22" t="s">
        <v>69</v>
      </c>
      <c r="K222" s="3"/>
      <c r="L222" s="3"/>
      <c r="M222" s="26"/>
      <c r="N222" s="26"/>
      <c r="O222" s="22" t="s">
        <v>98</v>
      </c>
      <c r="P222" s="3"/>
      <c r="Q222" s="26" t="s">
        <v>559</v>
      </c>
      <c r="R222" s="3"/>
      <c r="S222" s="3"/>
      <c r="T222" s="3"/>
      <c r="U222" s="3"/>
      <c r="V222" s="66"/>
      <c r="W222" s="3"/>
      <c r="X222" s="3"/>
      <c r="Y222" s="3"/>
      <c r="Z222" s="3"/>
      <c r="AA222" s="3"/>
      <c r="AB222" s="3"/>
      <c r="AC222" s="67" t="s">
        <v>560</v>
      </c>
      <c r="AD222" s="68"/>
      <c r="AE222" s="69"/>
      <c r="AF222" s="69"/>
      <c r="AG222" s="69"/>
      <c r="AH222" s="69"/>
      <c r="AI222" s="69"/>
      <c r="AJ222" s="70"/>
      <c r="AK222" s="69"/>
      <c r="AL222" s="69"/>
      <c r="AM222" s="69"/>
      <c r="AN222" s="70"/>
      <c r="AO222" s="69"/>
      <c r="AP222" s="69"/>
      <c r="AQ222" s="69"/>
      <c r="AR222" s="69"/>
      <c r="AS222" s="69"/>
      <c r="AT222" s="69"/>
      <c r="AU222" s="177"/>
    </row>
    <row r="223" spans="1:132" ht="114">
      <c r="A223" s="66" t="s">
        <v>562</v>
      </c>
      <c r="B223" s="3" t="s">
        <v>563</v>
      </c>
      <c r="C223" s="3" t="s">
        <v>108</v>
      </c>
      <c r="D223" s="3"/>
      <c r="E223" s="3"/>
      <c r="F223" s="3"/>
      <c r="G223" s="3">
        <v>12</v>
      </c>
      <c r="H223" s="3" t="s">
        <v>109</v>
      </c>
      <c r="I223" s="3">
        <v>510</v>
      </c>
      <c r="J223" s="3" t="s">
        <v>69</v>
      </c>
      <c r="K223" s="3"/>
      <c r="L223" s="3"/>
      <c r="M223" s="26" t="s">
        <v>475</v>
      </c>
      <c r="N223" s="26"/>
      <c r="O223" s="3" t="s">
        <v>98</v>
      </c>
      <c r="P223" s="3"/>
      <c r="Q223" s="26" t="s">
        <v>559</v>
      </c>
      <c r="R223" s="3"/>
      <c r="S223" s="3"/>
      <c r="T223" s="3"/>
      <c r="U223" s="3"/>
      <c r="V223" s="66"/>
      <c r="W223" s="3"/>
      <c r="X223" s="3"/>
      <c r="Y223" s="3"/>
      <c r="Z223" s="3"/>
      <c r="AA223" s="3"/>
      <c r="AB223" s="3"/>
      <c r="AC223" s="67" t="s">
        <v>561</v>
      </c>
      <c r="AD223" s="68"/>
      <c r="AE223" s="69"/>
      <c r="AF223" s="69"/>
      <c r="AG223" s="69"/>
      <c r="AH223" s="69">
        <v>4</v>
      </c>
      <c r="AI223" s="69"/>
      <c r="AJ223" s="70"/>
      <c r="AK223" s="69"/>
      <c r="AL223" s="69"/>
      <c r="AM223" s="69"/>
      <c r="AN223" s="70"/>
      <c r="AO223" s="69">
        <v>2</v>
      </c>
      <c r="AP223" s="69">
        <v>2</v>
      </c>
      <c r="AQ223" s="69">
        <v>2</v>
      </c>
      <c r="AR223" s="69"/>
      <c r="AS223" s="69"/>
      <c r="AT223" s="69"/>
      <c r="AU223" s="177"/>
      <c r="CM223" s="14">
        <v>1</v>
      </c>
      <c r="DO223" s="14">
        <v>1</v>
      </c>
      <c r="EB223" s="14">
        <v>1</v>
      </c>
    </row>
    <row r="224" spans="1:132" ht="27.75" customHeight="1">
      <c r="A224" s="66" t="s">
        <v>564</v>
      </c>
      <c r="B224" s="3"/>
      <c r="C224" s="3"/>
      <c r="D224" s="3" t="s">
        <v>108</v>
      </c>
      <c r="E224" s="3"/>
      <c r="F224" s="3"/>
      <c r="G224" s="3">
        <v>12</v>
      </c>
      <c r="H224" s="3" t="s">
        <v>109</v>
      </c>
      <c r="I224" s="3">
        <v>750</v>
      </c>
      <c r="J224" s="3" t="s">
        <v>53</v>
      </c>
      <c r="K224" s="3"/>
      <c r="L224" s="3"/>
      <c r="M224" s="26"/>
      <c r="N224" s="26"/>
      <c r="O224" s="3"/>
      <c r="P224" s="3"/>
      <c r="Q224" s="26"/>
      <c r="R224" s="3"/>
      <c r="S224" s="3"/>
      <c r="T224" s="3"/>
      <c r="U224" s="3"/>
      <c r="V224" s="66"/>
      <c r="W224" s="3"/>
      <c r="X224" s="3"/>
      <c r="Y224" s="3"/>
      <c r="Z224" s="3"/>
      <c r="AA224" s="3"/>
      <c r="AB224" s="3"/>
      <c r="AC224" s="67" t="s">
        <v>510</v>
      </c>
      <c r="AD224" s="68"/>
      <c r="AE224" s="69"/>
      <c r="AF224" s="69"/>
      <c r="AG224" s="69"/>
      <c r="AH224" s="69">
        <v>2</v>
      </c>
      <c r="AI224" s="69"/>
      <c r="AJ224" s="70"/>
      <c r="AK224" s="69"/>
      <c r="AL224" s="69"/>
      <c r="AM224" s="69"/>
      <c r="AN224" s="70"/>
      <c r="AO224" s="69"/>
      <c r="AP224" s="69">
        <v>1</v>
      </c>
      <c r="AQ224" s="69">
        <v>1</v>
      </c>
      <c r="AR224" s="69"/>
      <c r="AS224" s="69"/>
      <c r="AT224" s="69"/>
      <c r="AU224" s="177"/>
      <c r="BL224" s="14">
        <v>1</v>
      </c>
    </row>
    <row r="225" spans="1:117" ht="27.75" customHeight="1">
      <c r="A225" s="66" t="s">
        <v>565</v>
      </c>
      <c r="B225" s="3" t="s">
        <v>566</v>
      </c>
      <c r="C225" s="3" t="s">
        <v>108</v>
      </c>
      <c r="D225" s="3"/>
      <c r="E225" s="3"/>
      <c r="F225" s="3"/>
      <c r="G225" s="3">
        <v>12</v>
      </c>
      <c r="H225" s="3" t="s">
        <v>109</v>
      </c>
      <c r="I225" s="3">
        <v>510</v>
      </c>
      <c r="J225" s="22" t="s">
        <v>45</v>
      </c>
      <c r="K225" s="3"/>
      <c r="L225" s="3"/>
      <c r="M225" s="184" t="s">
        <v>86</v>
      </c>
      <c r="N225" s="26"/>
      <c r="O225" s="3"/>
      <c r="P225" s="3"/>
      <c r="Q225" s="26" t="s">
        <v>182</v>
      </c>
      <c r="R225" s="3" t="s">
        <v>108</v>
      </c>
      <c r="S225" s="3"/>
      <c r="T225" s="3"/>
      <c r="U225" s="3"/>
      <c r="V225" s="66" t="s">
        <v>567</v>
      </c>
      <c r="W225" s="3" t="s">
        <v>108</v>
      </c>
      <c r="X225" s="3"/>
      <c r="Y225" s="3">
        <v>75</v>
      </c>
      <c r="Z225" s="3">
        <v>2</v>
      </c>
      <c r="AA225" s="3">
        <v>2</v>
      </c>
      <c r="AB225" s="3" t="s">
        <v>108</v>
      </c>
      <c r="AC225" s="67" t="s">
        <v>486</v>
      </c>
      <c r="AD225" s="68"/>
      <c r="AE225" s="69"/>
      <c r="AF225" s="69"/>
      <c r="AG225" s="69"/>
      <c r="AH225" s="69"/>
      <c r="AI225" s="69"/>
      <c r="AJ225" s="70"/>
      <c r="AK225" s="69"/>
      <c r="AL225" s="69"/>
      <c r="AM225" s="69"/>
      <c r="AN225" s="70"/>
      <c r="AO225" s="69"/>
      <c r="AP225" s="69"/>
      <c r="AQ225" s="69"/>
      <c r="AR225" s="69"/>
      <c r="AS225" s="69"/>
      <c r="AT225" s="69"/>
      <c r="AU225" s="177"/>
    </row>
    <row r="226" spans="1:117" ht="29.45" customHeight="1">
      <c r="A226" s="66" t="s">
        <v>565</v>
      </c>
      <c r="B226" s="3" t="s">
        <v>566</v>
      </c>
      <c r="C226" s="3" t="s">
        <v>108</v>
      </c>
      <c r="D226" s="3"/>
      <c r="E226" s="3"/>
      <c r="F226" s="3"/>
      <c r="G226" s="3">
        <v>12</v>
      </c>
      <c r="H226" s="3" t="s">
        <v>109</v>
      </c>
      <c r="I226" s="3">
        <v>510</v>
      </c>
      <c r="J226" s="3" t="s">
        <v>54</v>
      </c>
      <c r="K226" s="3"/>
      <c r="L226" s="3"/>
      <c r="M226" s="26" t="s">
        <v>86</v>
      </c>
      <c r="N226" s="26"/>
      <c r="O226" s="3"/>
      <c r="P226" s="3"/>
      <c r="Q226" s="26" t="s">
        <v>182</v>
      </c>
      <c r="R226" s="3" t="s">
        <v>108</v>
      </c>
      <c r="S226" s="3"/>
      <c r="T226" s="3"/>
      <c r="U226" s="3"/>
      <c r="V226" s="66" t="s">
        <v>567</v>
      </c>
      <c r="W226" s="3" t="s">
        <v>108</v>
      </c>
      <c r="X226" s="3"/>
      <c r="Y226" s="3">
        <v>75</v>
      </c>
      <c r="Z226" s="3">
        <v>2</v>
      </c>
      <c r="AA226" s="3">
        <v>2</v>
      </c>
      <c r="AB226" s="3" t="s">
        <v>108</v>
      </c>
      <c r="AC226" s="67" t="s">
        <v>568</v>
      </c>
      <c r="AD226" s="68"/>
      <c r="AE226" s="69"/>
      <c r="AF226" s="69"/>
      <c r="AG226" s="69">
        <v>1</v>
      </c>
      <c r="AH226" s="69">
        <v>2</v>
      </c>
      <c r="AI226" s="69"/>
      <c r="AJ226" s="70"/>
      <c r="AK226" s="69"/>
      <c r="AL226" s="69"/>
      <c r="AM226" s="69"/>
      <c r="AN226" s="70"/>
      <c r="AO226" s="69"/>
      <c r="AP226" s="69">
        <v>2</v>
      </c>
      <c r="AQ226" s="69">
        <v>3</v>
      </c>
      <c r="AR226" s="69"/>
      <c r="AS226" s="69"/>
      <c r="AT226" s="69"/>
      <c r="AU226" s="177"/>
      <c r="BN226" s="14">
        <v>1</v>
      </c>
      <c r="DM226" s="14">
        <v>1</v>
      </c>
    </row>
    <row r="227" spans="1:117" ht="142.5">
      <c r="A227" s="66" t="s">
        <v>569</v>
      </c>
      <c r="B227" s="3" t="s">
        <v>570</v>
      </c>
      <c r="C227" s="3" t="s">
        <v>108</v>
      </c>
      <c r="D227" s="3"/>
      <c r="E227" s="3"/>
      <c r="F227" s="3"/>
      <c r="G227" s="3">
        <v>12</v>
      </c>
      <c r="H227" s="3" t="s">
        <v>109</v>
      </c>
      <c r="I227" s="3">
        <v>510</v>
      </c>
      <c r="J227" s="22" t="s">
        <v>51</v>
      </c>
      <c r="K227" s="3"/>
      <c r="L227" s="3"/>
      <c r="M227" s="26"/>
      <c r="N227" s="26"/>
      <c r="O227" s="3"/>
      <c r="P227" s="3"/>
      <c r="Q227" s="184" t="s">
        <v>571</v>
      </c>
      <c r="R227" s="3" t="s">
        <v>108</v>
      </c>
      <c r="S227" s="3"/>
      <c r="T227" s="3"/>
      <c r="U227" s="3"/>
      <c r="V227" s="66" t="s">
        <v>572</v>
      </c>
      <c r="W227" s="3"/>
      <c r="X227" s="3" t="s">
        <v>108</v>
      </c>
      <c r="Y227" s="3">
        <v>50</v>
      </c>
      <c r="Z227" s="3">
        <v>3</v>
      </c>
      <c r="AA227" s="3">
        <v>3</v>
      </c>
      <c r="AB227" s="3" t="s">
        <v>108</v>
      </c>
      <c r="AC227" s="67" t="s">
        <v>573</v>
      </c>
      <c r="AD227" s="68"/>
      <c r="AE227" s="69"/>
      <c r="AF227" s="69"/>
      <c r="AG227" s="69"/>
      <c r="AH227" s="69"/>
      <c r="AI227" s="69"/>
      <c r="AJ227" s="70"/>
      <c r="AK227" s="69"/>
      <c r="AL227" s="69"/>
      <c r="AM227" s="69"/>
      <c r="AN227" s="70"/>
      <c r="AO227" s="69"/>
      <c r="AP227" s="69"/>
      <c r="AQ227" s="69"/>
      <c r="AR227" s="69"/>
      <c r="AS227" s="69"/>
      <c r="AT227" s="69"/>
      <c r="AU227" s="177"/>
    </row>
    <row r="228" spans="1:117" ht="99.75">
      <c r="A228" s="66" t="s">
        <v>569</v>
      </c>
      <c r="B228" s="3" t="s">
        <v>570</v>
      </c>
      <c r="C228" s="3" t="s">
        <v>108</v>
      </c>
      <c r="D228" s="3"/>
      <c r="E228" s="3"/>
      <c r="F228" s="3"/>
      <c r="G228" s="3">
        <v>12</v>
      </c>
      <c r="H228" s="3" t="s">
        <v>109</v>
      </c>
      <c r="I228" s="3">
        <v>510</v>
      </c>
      <c r="J228" s="3" t="s">
        <v>72</v>
      </c>
      <c r="K228" s="3"/>
      <c r="L228" s="3"/>
      <c r="M228" s="26" t="s">
        <v>84</v>
      </c>
      <c r="N228" s="26"/>
      <c r="O228" s="3"/>
      <c r="P228" s="3"/>
      <c r="Q228" s="26" t="s">
        <v>574</v>
      </c>
      <c r="R228" s="3" t="s">
        <v>108</v>
      </c>
      <c r="S228" s="3"/>
      <c r="T228" s="3"/>
      <c r="U228" s="3"/>
      <c r="V228" s="66" t="s">
        <v>572</v>
      </c>
      <c r="W228" s="3"/>
      <c r="X228" s="3" t="s">
        <v>108</v>
      </c>
      <c r="Y228" s="3">
        <v>50</v>
      </c>
      <c r="Z228" s="3">
        <v>3</v>
      </c>
      <c r="AA228" s="3">
        <v>3</v>
      </c>
      <c r="AB228" s="3" t="s">
        <v>108</v>
      </c>
      <c r="AC228" s="67" t="s">
        <v>575</v>
      </c>
      <c r="AD228" s="68"/>
      <c r="AE228" s="69"/>
      <c r="AF228" s="69"/>
      <c r="AG228" s="69">
        <v>1</v>
      </c>
      <c r="AH228" s="69">
        <v>2</v>
      </c>
      <c r="AI228" s="69"/>
      <c r="AJ228" s="70"/>
      <c r="AK228" s="69"/>
      <c r="AL228" s="69"/>
      <c r="AM228" s="69"/>
      <c r="AN228" s="70"/>
      <c r="AO228" s="69"/>
      <c r="AP228" s="69">
        <v>2</v>
      </c>
      <c r="AQ228" s="69">
        <v>2</v>
      </c>
      <c r="AR228" s="69"/>
      <c r="AS228" s="69"/>
      <c r="AT228" s="69"/>
      <c r="AU228" s="177"/>
      <c r="CR228" s="14">
        <v>1</v>
      </c>
      <c r="DK228" s="14">
        <v>1</v>
      </c>
    </row>
    <row r="229" spans="1:117" ht="27.75" customHeight="1">
      <c r="A229" s="66" t="s">
        <v>576</v>
      </c>
      <c r="B229" s="3"/>
      <c r="C229" s="3"/>
      <c r="D229" s="3" t="s">
        <v>108</v>
      </c>
      <c r="E229" s="3"/>
      <c r="F229" s="3"/>
      <c r="G229" s="3">
        <v>12</v>
      </c>
      <c r="H229" s="3" t="s">
        <v>109</v>
      </c>
      <c r="I229" s="3">
        <v>750</v>
      </c>
      <c r="J229" s="3" t="s">
        <v>53</v>
      </c>
      <c r="K229" s="3"/>
      <c r="L229" s="3"/>
      <c r="M229" s="26"/>
      <c r="N229" s="26"/>
      <c r="O229" s="3"/>
      <c r="P229" s="3"/>
      <c r="Q229" s="26"/>
      <c r="R229" s="3"/>
      <c r="S229" s="3"/>
      <c r="T229" s="3"/>
      <c r="U229" s="3"/>
      <c r="V229" s="66"/>
      <c r="W229" s="3"/>
      <c r="X229" s="3"/>
      <c r="Y229" s="3"/>
      <c r="Z229" s="3"/>
      <c r="AA229" s="3"/>
      <c r="AB229" s="3"/>
      <c r="AC229" s="67" t="s">
        <v>262</v>
      </c>
      <c r="AD229" s="68"/>
      <c r="AE229" s="69"/>
      <c r="AF229" s="69"/>
      <c r="AG229" s="69"/>
      <c r="AH229" s="69">
        <v>2</v>
      </c>
      <c r="AI229" s="69"/>
      <c r="AJ229" s="70"/>
      <c r="AK229" s="69"/>
      <c r="AL229" s="69"/>
      <c r="AM229" s="69"/>
      <c r="AN229" s="70"/>
      <c r="AO229" s="69"/>
      <c r="AP229" s="69">
        <v>1</v>
      </c>
      <c r="AQ229" s="69">
        <v>1</v>
      </c>
      <c r="AR229" s="69"/>
      <c r="AS229" s="69"/>
      <c r="AT229" s="69"/>
      <c r="AU229" s="177"/>
      <c r="BL229" s="14">
        <v>1</v>
      </c>
    </row>
    <row r="230" spans="1:117" ht="27.75" customHeight="1">
      <c r="A230" s="66" t="s">
        <v>577</v>
      </c>
      <c r="B230" s="3" t="s">
        <v>578</v>
      </c>
      <c r="C230" s="3" t="s">
        <v>108</v>
      </c>
      <c r="D230" s="3"/>
      <c r="E230" s="3"/>
      <c r="F230" s="3"/>
      <c r="G230" s="3">
        <v>14</v>
      </c>
      <c r="H230" s="3" t="s">
        <v>109</v>
      </c>
      <c r="I230" s="3">
        <v>1050</v>
      </c>
      <c r="J230" s="22" t="s">
        <v>72</v>
      </c>
      <c r="K230" s="3" t="s">
        <v>175</v>
      </c>
      <c r="L230" s="3" t="s">
        <v>175</v>
      </c>
      <c r="M230" s="26"/>
      <c r="N230" s="26"/>
      <c r="O230" s="3"/>
      <c r="P230" s="3"/>
      <c r="Q230" s="26" t="s">
        <v>182</v>
      </c>
      <c r="R230" s="3"/>
      <c r="S230" s="3"/>
      <c r="T230" s="3"/>
      <c r="U230" s="3"/>
      <c r="V230" s="66"/>
      <c r="W230" s="3"/>
      <c r="X230" s="3"/>
      <c r="Y230" s="3"/>
      <c r="Z230" s="3"/>
      <c r="AA230" s="3"/>
      <c r="AB230" s="3"/>
      <c r="AC230" s="67" t="s">
        <v>343</v>
      </c>
      <c r="AD230" s="68"/>
      <c r="AE230" s="69"/>
      <c r="AF230" s="69"/>
      <c r="AG230" s="69"/>
      <c r="AH230" s="69"/>
      <c r="AI230" s="69"/>
      <c r="AJ230" s="70"/>
      <c r="AK230" s="69"/>
      <c r="AL230" s="69"/>
      <c r="AM230" s="69"/>
      <c r="AN230" s="70"/>
      <c r="AO230" s="69"/>
      <c r="AP230" s="69"/>
      <c r="AQ230" s="69"/>
      <c r="AR230" s="69"/>
      <c r="AS230" s="69"/>
      <c r="AT230" s="69"/>
      <c r="AU230" s="177"/>
    </row>
    <row r="231" spans="1:117" ht="27.75" customHeight="1">
      <c r="A231" s="66" t="s">
        <v>577</v>
      </c>
      <c r="B231" s="3" t="s">
        <v>578</v>
      </c>
      <c r="C231" s="3" t="s">
        <v>108</v>
      </c>
      <c r="D231" s="3"/>
      <c r="E231" s="3"/>
      <c r="F231" s="3"/>
      <c r="G231" s="3">
        <v>14</v>
      </c>
      <c r="H231" s="3" t="s">
        <v>109</v>
      </c>
      <c r="I231" s="3">
        <v>1050</v>
      </c>
      <c r="J231" s="3" t="s">
        <v>72</v>
      </c>
      <c r="K231" s="3" t="s">
        <v>175</v>
      </c>
      <c r="L231" s="3" t="s">
        <v>175</v>
      </c>
      <c r="M231" s="26"/>
      <c r="N231" s="26"/>
      <c r="O231" s="3"/>
      <c r="P231" s="3"/>
      <c r="Q231" s="26" t="s">
        <v>182</v>
      </c>
      <c r="R231" s="3"/>
      <c r="S231" s="3"/>
      <c r="T231" s="3"/>
      <c r="U231" s="3"/>
      <c r="V231" s="66"/>
      <c r="W231" s="3"/>
      <c r="X231" s="3"/>
      <c r="Y231" s="3"/>
      <c r="Z231" s="3"/>
      <c r="AA231" s="3"/>
      <c r="AB231" s="3"/>
      <c r="AC231" s="67" t="s">
        <v>491</v>
      </c>
      <c r="AD231" s="68"/>
      <c r="AE231" s="69"/>
      <c r="AF231" s="69"/>
      <c r="AG231" s="69"/>
      <c r="AH231" s="69">
        <v>2</v>
      </c>
      <c r="AI231" s="69"/>
      <c r="AJ231" s="70"/>
      <c r="AK231" s="69"/>
      <c r="AL231" s="69"/>
      <c r="AM231" s="69"/>
      <c r="AN231" s="70"/>
      <c r="AO231" s="69"/>
      <c r="AP231" s="69">
        <v>1</v>
      </c>
      <c r="AQ231" s="69">
        <v>1</v>
      </c>
      <c r="AR231" s="69"/>
      <c r="AS231" s="69"/>
      <c r="AT231" s="69"/>
      <c r="AU231" s="177"/>
      <c r="CR231" s="14">
        <v>1</v>
      </c>
    </row>
    <row r="232" spans="1:117" ht="27.75" customHeight="1">
      <c r="A232" s="6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26"/>
      <c r="N232" s="26"/>
      <c r="O232" s="3"/>
      <c r="P232" s="3"/>
      <c r="Q232" s="3"/>
      <c r="R232" s="3"/>
      <c r="S232" s="3"/>
      <c r="T232" s="3"/>
      <c r="U232" s="3"/>
      <c r="V232" s="66"/>
      <c r="W232" s="3"/>
      <c r="X232" s="3"/>
      <c r="Y232" s="3"/>
      <c r="Z232" s="3"/>
      <c r="AA232" s="3"/>
      <c r="AB232" s="3"/>
      <c r="AC232" s="67"/>
      <c r="AD232" s="68"/>
      <c r="AE232" s="69"/>
      <c r="AF232" s="69"/>
      <c r="AG232" s="69"/>
      <c r="AH232" s="69"/>
      <c r="AI232" s="69"/>
      <c r="AJ232" s="70"/>
      <c r="AK232" s="69"/>
      <c r="AL232" s="69"/>
      <c r="AM232" s="69"/>
      <c r="AN232" s="70"/>
      <c r="AO232" s="69"/>
      <c r="AP232" s="69"/>
      <c r="AQ232" s="69"/>
      <c r="AR232" s="69"/>
      <c r="AS232" s="69"/>
      <c r="AT232" s="69"/>
      <c r="AU232" s="177"/>
    </row>
    <row r="233" spans="1:117" ht="27.75" customHeight="1">
      <c r="A233" s="6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26"/>
      <c r="N233" s="26"/>
      <c r="O233" s="3"/>
      <c r="P233" s="3"/>
      <c r="Q233" s="3"/>
      <c r="R233" s="3"/>
      <c r="S233" s="3"/>
      <c r="T233" s="3"/>
      <c r="U233" s="3"/>
      <c r="V233" s="66"/>
      <c r="W233" s="3"/>
      <c r="X233" s="3"/>
      <c r="Y233" s="3"/>
      <c r="Z233" s="3"/>
      <c r="AA233" s="3"/>
      <c r="AB233" s="3"/>
      <c r="AC233" s="67"/>
      <c r="AD233" s="68"/>
      <c r="AE233" s="69"/>
      <c r="AF233" s="69"/>
      <c r="AG233" s="69"/>
      <c r="AH233" s="69"/>
      <c r="AI233" s="69"/>
      <c r="AJ233" s="70"/>
      <c r="AK233" s="69"/>
      <c r="AL233" s="69"/>
      <c r="AM233" s="69"/>
      <c r="AN233" s="70"/>
      <c r="AO233" s="69"/>
      <c r="AP233" s="69"/>
      <c r="AQ233" s="69"/>
      <c r="AR233" s="69"/>
      <c r="AS233" s="69"/>
      <c r="AT233" s="69"/>
      <c r="AU233" s="177"/>
    </row>
    <row r="234" spans="1:117" ht="27.75" customHeight="1">
      <c r="A234" s="6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26"/>
      <c r="N234" s="26"/>
      <c r="O234" s="3"/>
      <c r="P234" s="3"/>
      <c r="Q234" s="3"/>
      <c r="R234" s="3"/>
      <c r="S234" s="3"/>
      <c r="T234" s="3"/>
      <c r="U234" s="3"/>
      <c r="V234" s="66"/>
      <c r="W234" s="3"/>
      <c r="X234" s="3"/>
      <c r="Y234" s="3"/>
      <c r="Z234" s="3"/>
      <c r="AA234" s="3"/>
      <c r="AB234" s="3"/>
      <c r="AC234" s="67"/>
      <c r="AD234" s="68"/>
      <c r="AE234" s="69"/>
      <c r="AF234" s="69"/>
      <c r="AG234" s="69"/>
      <c r="AH234" s="69"/>
      <c r="AI234" s="69"/>
      <c r="AJ234" s="70"/>
      <c r="AK234" s="69"/>
      <c r="AL234" s="69"/>
      <c r="AM234" s="69"/>
      <c r="AN234" s="70"/>
      <c r="AO234" s="69"/>
      <c r="AP234" s="69"/>
      <c r="AQ234" s="69"/>
      <c r="AR234" s="69"/>
      <c r="AS234" s="69"/>
      <c r="AT234" s="69"/>
      <c r="AU234" s="177"/>
    </row>
    <row r="235" spans="1:117" ht="27.75" customHeight="1">
      <c r="A235" s="6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26"/>
      <c r="N235" s="26"/>
      <c r="O235" s="3"/>
      <c r="P235" s="3"/>
      <c r="Q235" s="3"/>
      <c r="R235" s="3"/>
      <c r="S235" s="3"/>
      <c r="T235" s="3"/>
      <c r="U235" s="3"/>
      <c r="V235" s="66"/>
      <c r="W235" s="3"/>
      <c r="X235" s="3"/>
      <c r="Y235" s="3"/>
      <c r="Z235" s="3"/>
      <c r="AA235" s="3"/>
      <c r="AB235" s="3"/>
      <c r="AC235" s="67"/>
      <c r="AD235" s="68"/>
      <c r="AE235" s="69"/>
      <c r="AF235" s="69"/>
      <c r="AG235" s="69"/>
      <c r="AH235" s="69"/>
      <c r="AI235" s="69"/>
      <c r="AJ235" s="70"/>
      <c r="AK235" s="69"/>
      <c r="AL235" s="69"/>
      <c r="AM235" s="69"/>
      <c r="AN235" s="70"/>
      <c r="AO235" s="69"/>
      <c r="AP235" s="69"/>
      <c r="AQ235" s="69"/>
      <c r="AR235" s="69"/>
      <c r="AS235" s="69"/>
      <c r="AT235" s="69"/>
      <c r="AU235" s="177"/>
    </row>
    <row r="236" spans="1:117" ht="27.75" customHeight="1">
      <c r="A236" s="6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26"/>
      <c r="N236" s="26"/>
      <c r="O236" s="3"/>
      <c r="P236" s="3"/>
      <c r="Q236" s="3"/>
      <c r="R236" s="3"/>
      <c r="S236" s="3"/>
      <c r="T236" s="3"/>
      <c r="U236" s="3"/>
      <c r="V236" s="66"/>
      <c r="W236" s="3"/>
      <c r="X236" s="3"/>
      <c r="Y236" s="3"/>
      <c r="Z236" s="3"/>
      <c r="AA236" s="3"/>
      <c r="AB236" s="3"/>
      <c r="AC236" s="67"/>
      <c r="AD236" s="68"/>
      <c r="AE236" s="69"/>
      <c r="AF236" s="69"/>
      <c r="AG236" s="69"/>
      <c r="AH236" s="69"/>
      <c r="AI236" s="69"/>
      <c r="AJ236" s="70"/>
      <c r="AK236" s="69"/>
      <c r="AL236" s="69"/>
      <c r="AM236" s="69"/>
      <c r="AN236" s="70"/>
      <c r="AO236" s="69"/>
      <c r="AP236" s="69"/>
      <c r="AQ236" s="69"/>
      <c r="AR236" s="69"/>
      <c r="AS236" s="69"/>
      <c r="AT236" s="69"/>
      <c r="AU236" s="177"/>
    </row>
    <row r="237" spans="1:117" ht="27.75" customHeight="1">
      <c r="A237" s="6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26"/>
      <c r="N237" s="26"/>
      <c r="O237" s="3"/>
      <c r="P237" s="3"/>
      <c r="Q237" s="3"/>
      <c r="R237" s="3"/>
      <c r="S237" s="3"/>
      <c r="T237" s="3"/>
      <c r="U237" s="3"/>
      <c r="V237" s="66"/>
      <c r="W237" s="3"/>
      <c r="X237" s="3"/>
      <c r="Y237" s="3"/>
      <c r="Z237" s="3"/>
      <c r="AA237" s="3"/>
      <c r="AB237" s="3"/>
      <c r="AC237" s="67"/>
      <c r="AD237" s="68"/>
      <c r="AE237" s="69"/>
      <c r="AF237" s="69"/>
      <c r="AG237" s="69"/>
      <c r="AH237" s="69"/>
      <c r="AI237" s="69"/>
      <c r="AJ237" s="70"/>
      <c r="AK237" s="69"/>
      <c r="AL237" s="69"/>
      <c r="AM237" s="69"/>
      <c r="AN237" s="70"/>
      <c r="AO237" s="69"/>
      <c r="AP237" s="69"/>
      <c r="AQ237" s="69"/>
      <c r="AR237" s="69"/>
      <c r="AS237" s="69"/>
      <c r="AT237" s="69"/>
      <c r="AU237" s="177"/>
    </row>
    <row r="238" spans="1:117" ht="27.75" customHeight="1">
      <c r="A238" s="6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26"/>
      <c r="N238" s="26"/>
      <c r="O238" s="3"/>
      <c r="P238" s="3"/>
      <c r="Q238" s="3"/>
      <c r="R238" s="3"/>
      <c r="S238" s="3"/>
      <c r="T238" s="3"/>
      <c r="U238" s="3"/>
      <c r="V238" s="66"/>
      <c r="W238" s="3"/>
      <c r="X238" s="3"/>
      <c r="Y238" s="3"/>
      <c r="Z238" s="3"/>
      <c r="AA238" s="3"/>
      <c r="AB238" s="3"/>
      <c r="AC238" s="67"/>
      <c r="AD238" s="68"/>
      <c r="AE238" s="69"/>
      <c r="AF238" s="69"/>
      <c r="AG238" s="69"/>
      <c r="AH238" s="69"/>
      <c r="AI238" s="69"/>
      <c r="AJ238" s="70"/>
      <c r="AK238" s="69"/>
      <c r="AL238" s="69"/>
      <c r="AM238" s="69"/>
      <c r="AN238" s="70"/>
      <c r="AO238" s="69"/>
      <c r="AP238" s="69"/>
      <c r="AQ238" s="69"/>
      <c r="AR238" s="69"/>
      <c r="AS238" s="69"/>
      <c r="AT238" s="69"/>
      <c r="AU238" s="177"/>
    </row>
    <row r="239" spans="1:117" ht="27.75" customHeight="1">
      <c r="A239" s="6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26"/>
      <c r="N239" s="26"/>
      <c r="O239" s="3"/>
      <c r="P239" s="3"/>
      <c r="Q239" s="3"/>
      <c r="R239" s="3"/>
      <c r="S239" s="3"/>
      <c r="T239" s="3"/>
      <c r="U239" s="3"/>
      <c r="V239" s="66"/>
      <c r="W239" s="3"/>
      <c r="X239" s="3"/>
      <c r="Y239" s="3"/>
      <c r="Z239" s="3"/>
      <c r="AA239" s="3"/>
      <c r="AB239" s="3"/>
      <c r="AC239" s="67"/>
      <c r="AD239" s="68"/>
      <c r="AE239" s="69"/>
      <c r="AF239" s="69"/>
      <c r="AG239" s="69"/>
      <c r="AH239" s="69"/>
      <c r="AI239" s="69"/>
      <c r="AJ239" s="70"/>
      <c r="AK239" s="69"/>
      <c r="AL239" s="69"/>
      <c r="AM239" s="69"/>
      <c r="AN239" s="70"/>
      <c r="AO239" s="69"/>
      <c r="AP239" s="69"/>
      <c r="AQ239" s="69"/>
      <c r="AR239" s="69"/>
      <c r="AS239" s="69"/>
      <c r="AT239" s="69"/>
      <c r="AU239" s="177"/>
    </row>
    <row r="240" spans="1:117" ht="27.75" customHeight="1">
      <c r="A240" s="6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26"/>
      <c r="N240" s="26"/>
      <c r="O240" s="3"/>
      <c r="P240" s="3"/>
      <c r="Q240" s="3"/>
      <c r="R240" s="3"/>
      <c r="S240" s="3"/>
      <c r="T240" s="3"/>
      <c r="U240" s="3"/>
      <c r="V240" s="66"/>
      <c r="W240" s="3"/>
      <c r="X240" s="3"/>
      <c r="Y240" s="3"/>
      <c r="Z240" s="3"/>
      <c r="AA240" s="3"/>
      <c r="AB240" s="3"/>
      <c r="AC240" s="67"/>
      <c r="AD240" s="68"/>
      <c r="AE240" s="69"/>
      <c r="AF240" s="69"/>
      <c r="AG240" s="69"/>
      <c r="AH240" s="69"/>
      <c r="AI240" s="69"/>
      <c r="AJ240" s="70"/>
      <c r="AK240" s="69"/>
      <c r="AL240" s="69"/>
      <c r="AM240" s="69"/>
      <c r="AN240" s="70"/>
      <c r="AO240" s="69"/>
      <c r="AP240" s="69"/>
      <c r="AQ240" s="69"/>
      <c r="AR240" s="69"/>
      <c r="AS240" s="69"/>
      <c r="AT240" s="69"/>
      <c r="AU240" s="177"/>
    </row>
    <row r="241" spans="1:47" ht="27.75" customHeight="1">
      <c r="A241" s="6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26"/>
      <c r="N241" s="26"/>
      <c r="O241" s="3"/>
      <c r="P241" s="3"/>
      <c r="Q241" s="3"/>
      <c r="R241" s="3"/>
      <c r="S241" s="3"/>
      <c r="T241" s="3"/>
      <c r="U241" s="3"/>
      <c r="V241" s="66"/>
      <c r="W241" s="3"/>
      <c r="X241" s="3"/>
      <c r="Y241" s="3"/>
      <c r="Z241" s="3"/>
      <c r="AA241" s="3"/>
      <c r="AB241" s="3"/>
      <c r="AC241" s="67"/>
      <c r="AD241" s="68"/>
      <c r="AE241" s="69"/>
      <c r="AF241" s="69"/>
      <c r="AG241" s="69"/>
      <c r="AH241" s="69"/>
      <c r="AI241" s="69"/>
      <c r="AJ241" s="70"/>
      <c r="AK241" s="69"/>
      <c r="AL241" s="69"/>
      <c r="AM241" s="69"/>
      <c r="AN241" s="70"/>
      <c r="AO241" s="69"/>
      <c r="AP241" s="69"/>
      <c r="AQ241" s="69"/>
      <c r="AR241" s="69"/>
      <c r="AS241" s="69"/>
      <c r="AT241" s="69"/>
      <c r="AU241" s="177"/>
    </row>
    <row r="242" spans="1:47" ht="27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26"/>
      <c r="N242" s="26"/>
      <c r="O242" s="3"/>
      <c r="P242" s="3"/>
      <c r="Q242" s="3"/>
      <c r="R242" s="3"/>
      <c r="S242" s="3"/>
      <c r="T242" s="3"/>
      <c r="U242" s="3"/>
      <c r="V242" s="66"/>
      <c r="W242" s="3"/>
      <c r="X242" s="3"/>
      <c r="Y242" s="3"/>
      <c r="Z242" s="3"/>
      <c r="AA242" s="3"/>
      <c r="AB242" s="3"/>
      <c r="AC242" s="67"/>
      <c r="AD242" s="68"/>
      <c r="AE242" s="69"/>
      <c r="AF242" s="69"/>
      <c r="AG242" s="69"/>
      <c r="AH242" s="69"/>
      <c r="AI242" s="69"/>
      <c r="AJ242" s="70"/>
      <c r="AK242" s="69"/>
      <c r="AL242" s="69"/>
      <c r="AM242" s="69"/>
      <c r="AN242" s="70"/>
      <c r="AO242" s="69"/>
      <c r="AP242" s="69"/>
      <c r="AQ242" s="69"/>
      <c r="AR242" s="69"/>
      <c r="AS242" s="69"/>
      <c r="AT242" s="69"/>
      <c r="AU242" s="177"/>
    </row>
  </sheetData>
  <autoFilter ref="A6:EK231" xr:uid="{00000000-0001-0000-0000-000000000000}">
    <filterColumn colId="49" showButton="0"/>
    <filterColumn colId="51" showButton="0"/>
    <filterColumn colId="54" showButton="0"/>
    <filterColumn colId="56" showButton="0"/>
    <filterColumn colId="59" showButton="0"/>
    <filterColumn colId="61" showButton="0"/>
    <filterColumn colId="64" showButton="0"/>
    <filterColumn colId="66" showButton="0"/>
    <filterColumn colId="69" showButton="0"/>
    <filterColumn colId="72" showButton="0"/>
    <filterColumn colId="75" showButton="0"/>
    <filterColumn colId="79" showButton="0"/>
    <filterColumn colId="81" showButton="0"/>
    <filterColumn colId="84" showButton="0"/>
    <filterColumn colId="86" showButton="0"/>
    <filterColumn colId="89" showButton="0"/>
    <filterColumn colId="91" showButton="0"/>
    <filterColumn colId="94" showButton="0"/>
    <filterColumn colId="96" showButton="0"/>
    <filterColumn colId="99" showButton="0"/>
    <filterColumn colId="102" showButton="0"/>
    <filterColumn colId="105" showButton="0"/>
    <filterColumn colId="108" showButton="0"/>
    <filterColumn colId="111" showButton="0"/>
  </autoFilter>
  <mergeCells count="114">
    <mergeCell ref="A1:AC1"/>
    <mergeCell ref="AE1:AI4"/>
    <mergeCell ref="AK1:AM4"/>
    <mergeCell ref="AO1:AS4"/>
    <mergeCell ref="AW1:BY2"/>
    <mergeCell ref="CA1:DI2"/>
    <mergeCell ref="A2:A3"/>
    <mergeCell ref="C2:AB2"/>
    <mergeCell ref="BM3:BN3"/>
    <mergeCell ref="BO3:BP3"/>
    <mergeCell ref="CD3:CE3"/>
    <mergeCell ref="CG3:CH3"/>
    <mergeCell ref="BO4:BP4"/>
    <mergeCell ref="BR4:BS4"/>
    <mergeCell ref="BU4:BV4"/>
    <mergeCell ref="BX4:BY4"/>
    <mergeCell ref="C4:AB4"/>
    <mergeCell ref="AX4:AY4"/>
    <mergeCell ref="AZ4:BA4"/>
    <mergeCell ref="BC4:BD4"/>
    <mergeCell ref="BE4:BF4"/>
    <mergeCell ref="BH4:BI4"/>
    <mergeCell ref="DH4:DI4"/>
    <mergeCell ref="CQ4:CR4"/>
    <mergeCell ref="DK2:DT2"/>
    <mergeCell ref="DV2:EC2"/>
    <mergeCell ref="EE2:EK2"/>
    <mergeCell ref="C3:AB3"/>
    <mergeCell ref="AX3:AY3"/>
    <mergeCell ref="AZ3:BA3"/>
    <mergeCell ref="BC3:BD3"/>
    <mergeCell ref="BE3:BF3"/>
    <mergeCell ref="BH3:BI3"/>
    <mergeCell ref="BJ3:BK3"/>
    <mergeCell ref="CY3:CZ3"/>
    <mergeCell ref="DB3:DC3"/>
    <mergeCell ref="DE3:DF3"/>
    <mergeCell ref="DH3:DI3"/>
    <mergeCell ref="CI3:CJ3"/>
    <mergeCell ref="CL3:CM3"/>
    <mergeCell ref="CN3:CO3"/>
    <mergeCell ref="CQ3:CR3"/>
    <mergeCell ref="CS3:CT3"/>
    <mergeCell ref="CV3:CW3"/>
    <mergeCell ref="BR3:BS3"/>
    <mergeCell ref="BU3:BV3"/>
    <mergeCell ref="BX3:BY3"/>
    <mergeCell ref="CB3:CC3"/>
    <mergeCell ref="C5:I5"/>
    <mergeCell ref="J5:L5"/>
    <mergeCell ref="M5:N5"/>
    <mergeCell ref="O5:P5"/>
    <mergeCell ref="R5:AB5"/>
    <mergeCell ref="AX5:AY5"/>
    <mergeCell ref="AZ5:BA5"/>
    <mergeCell ref="BC5:BD5"/>
    <mergeCell ref="BE5:BF5"/>
    <mergeCell ref="CS4:CT4"/>
    <mergeCell ref="CV4:CW4"/>
    <mergeCell ref="CY4:CZ4"/>
    <mergeCell ref="DB4:DC4"/>
    <mergeCell ref="DE4:DF4"/>
    <mergeCell ref="CB4:CC4"/>
    <mergeCell ref="CD4:CE4"/>
    <mergeCell ref="CG4:CH4"/>
    <mergeCell ref="CI4:CJ4"/>
    <mergeCell ref="CL4:CM4"/>
    <mergeCell ref="CN4:CO4"/>
    <mergeCell ref="BJ4:BK4"/>
    <mergeCell ref="BM4:BN4"/>
    <mergeCell ref="CD5:CE5"/>
    <mergeCell ref="CG5:CH5"/>
    <mergeCell ref="CI5:CJ5"/>
    <mergeCell ref="CL5:CM5"/>
    <mergeCell ref="BH5:BI5"/>
    <mergeCell ref="BJ5:BK5"/>
    <mergeCell ref="BM5:BN5"/>
    <mergeCell ref="BO5:BP5"/>
    <mergeCell ref="BR5:BS5"/>
    <mergeCell ref="BU5:BV5"/>
    <mergeCell ref="BR6:BS6"/>
    <mergeCell ref="BU6:BV6"/>
    <mergeCell ref="BX6:BY6"/>
    <mergeCell ref="CB6:CC6"/>
    <mergeCell ref="CD6:CE6"/>
    <mergeCell ref="CG6:CH6"/>
    <mergeCell ref="DE5:DF5"/>
    <mergeCell ref="DH5:DI5"/>
    <mergeCell ref="AX6:AY6"/>
    <mergeCell ref="AZ6:BA6"/>
    <mergeCell ref="BC6:BD6"/>
    <mergeCell ref="BE6:BF6"/>
    <mergeCell ref="BH6:BI6"/>
    <mergeCell ref="BJ6:BK6"/>
    <mergeCell ref="BM6:BN6"/>
    <mergeCell ref="BO6:BP6"/>
    <mergeCell ref="CN5:CO5"/>
    <mergeCell ref="CQ5:CR5"/>
    <mergeCell ref="CS5:CT5"/>
    <mergeCell ref="CV5:CW5"/>
    <mergeCell ref="CY5:CZ5"/>
    <mergeCell ref="DB5:DC5"/>
    <mergeCell ref="BX5:BY5"/>
    <mergeCell ref="CB5:CC5"/>
    <mergeCell ref="CY6:CZ6"/>
    <mergeCell ref="DB6:DC6"/>
    <mergeCell ref="DE6:DF6"/>
    <mergeCell ref="DH6:DI6"/>
    <mergeCell ref="CI6:CJ6"/>
    <mergeCell ref="CL6:CM6"/>
    <mergeCell ref="CN6:CO6"/>
    <mergeCell ref="CQ6:CR6"/>
    <mergeCell ref="CS6:CT6"/>
    <mergeCell ref="CV6:CW6"/>
  </mergeCells>
  <phoneticPr fontId="30" type="noConversion"/>
  <printOptions horizontalCentered="1" verticalCentered="1"/>
  <pageMargins left="0.27559055118110237" right="0.23622047244094491" top="0.19685039370078741" bottom="0.35433070866141736" header="0.15748031496062992" footer="0.31496062992125984"/>
  <pageSetup scale="50" fitToHeight="0" orientation="landscape" r:id="rId1"/>
  <rowBreaks count="1" manualBreakCount="1">
    <brk id="122" max="16383" man="1"/>
  </rowBreaks>
  <colBreaks count="1" manualBreakCount="1">
    <brk id="29" max="1048575" man="1"/>
  </colBreaks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28575</xdr:colOff>
                <xdr:row>1</xdr:row>
                <xdr:rowOff>66675</xdr:rowOff>
              </from>
              <to>
                <xdr:col>1</xdr:col>
                <xdr:colOff>0</xdr:colOff>
                <xdr:row>3</xdr:row>
                <xdr:rowOff>123825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40"/>
  <sheetViews>
    <sheetView topLeftCell="A88" workbookViewId="0">
      <selection activeCell="K98" sqref="K98"/>
    </sheetView>
  </sheetViews>
  <sheetFormatPr defaultColWidth="11.42578125" defaultRowHeight="15"/>
  <cols>
    <col min="4" max="5" width="15.7109375" customWidth="1"/>
    <col min="6" max="8" width="11.42578125" customWidth="1"/>
    <col min="9" max="9" width="15.28515625" customWidth="1"/>
    <col min="10" max="10" width="15" customWidth="1"/>
    <col min="15" max="15" width="15.85546875" bestFit="1" customWidth="1"/>
  </cols>
  <sheetData>
    <row r="1" spans="1:29">
      <c r="A1" s="248" t="s">
        <v>579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4"/>
    </row>
    <row r="2" spans="1:29" ht="15.75">
      <c r="A2" s="278"/>
      <c r="B2" s="249" t="s">
        <v>6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</row>
    <row r="3" spans="1:29" ht="15.75">
      <c r="A3" s="279"/>
      <c r="B3" s="250" t="s">
        <v>580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1:29">
      <c r="A4" s="19"/>
      <c r="B4" s="251" t="s">
        <v>581</v>
      </c>
      <c r="C4" s="251"/>
      <c r="D4" s="251"/>
      <c r="E4" s="251"/>
      <c r="F4" s="252"/>
      <c r="G4" s="252"/>
      <c r="H4" s="252"/>
      <c r="I4" s="252"/>
      <c r="J4" s="252"/>
      <c r="K4" s="252"/>
      <c r="L4" s="252"/>
      <c r="M4" s="252"/>
      <c r="N4" s="252"/>
      <c r="O4" s="252"/>
    </row>
    <row r="5" spans="1:29">
      <c r="A5" s="256" t="s">
        <v>582</v>
      </c>
      <c r="B5" s="256" t="s">
        <v>583</v>
      </c>
      <c r="C5" s="256" t="s">
        <v>584</v>
      </c>
      <c r="D5" s="257" t="s">
        <v>585</v>
      </c>
      <c r="E5" s="257"/>
      <c r="F5" s="257"/>
      <c r="G5" s="257"/>
      <c r="H5" s="257"/>
      <c r="I5" s="257"/>
      <c r="J5" s="257" t="s">
        <v>586</v>
      </c>
      <c r="K5" s="257"/>
      <c r="L5" s="257"/>
      <c r="M5" s="257"/>
      <c r="N5" s="257"/>
      <c r="O5" s="255" t="s">
        <v>587</v>
      </c>
    </row>
    <row r="6" spans="1:29" ht="45">
      <c r="A6" s="256"/>
      <c r="B6" s="256"/>
      <c r="C6" s="256"/>
      <c r="D6" s="45" t="s">
        <v>588</v>
      </c>
      <c r="E6" s="45" t="s">
        <v>589</v>
      </c>
      <c r="F6" s="45" t="s">
        <v>590</v>
      </c>
      <c r="G6" s="45" t="s">
        <v>591</v>
      </c>
      <c r="H6" s="45" t="s">
        <v>592</v>
      </c>
      <c r="I6" s="45" t="s">
        <v>593</v>
      </c>
      <c r="J6" s="45" t="s">
        <v>594</v>
      </c>
      <c r="K6" s="45" t="s">
        <v>595</v>
      </c>
      <c r="L6" s="45" t="s">
        <v>596</v>
      </c>
      <c r="M6" s="45">
        <v>2</v>
      </c>
      <c r="N6" s="46" t="s">
        <v>597</v>
      </c>
      <c r="O6" s="255"/>
    </row>
    <row r="7" spans="1:29">
      <c r="A7" s="47">
        <v>1</v>
      </c>
      <c r="B7" s="45" t="s">
        <v>107</v>
      </c>
      <c r="C7" s="45" t="s">
        <v>113</v>
      </c>
      <c r="D7" s="45"/>
      <c r="E7" s="45" t="s">
        <v>108</v>
      </c>
      <c r="F7" s="45">
        <v>50</v>
      </c>
      <c r="G7" s="45"/>
      <c r="H7" s="45"/>
      <c r="I7" s="45"/>
      <c r="J7" s="45">
        <v>50</v>
      </c>
      <c r="K7" s="45"/>
      <c r="L7" s="45"/>
      <c r="M7" s="45"/>
      <c r="N7" s="46"/>
      <c r="O7" s="61"/>
    </row>
    <row r="8" spans="1:29">
      <c r="A8" s="47">
        <v>2</v>
      </c>
      <c r="B8" s="45" t="s">
        <v>113</v>
      </c>
      <c r="C8" s="45" t="s">
        <v>115</v>
      </c>
      <c r="D8" s="45"/>
      <c r="E8" s="45" t="s">
        <v>108</v>
      </c>
      <c r="F8" s="45">
        <v>55</v>
      </c>
      <c r="G8" s="45"/>
      <c r="H8" s="45"/>
      <c r="I8" s="45"/>
      <c r="J8" s="45">
        <v>55</v>
      </c>
      <c r="K8" s="45"/>
      <c r="L8" s="45"/>
      <c r="M8" s="45"/>
      <c r="N8" s="46"/>
      <c r="O8" s="61"/>
    </row>
    <row r="9" spans="1:29">
      <c r="A9" s="47">
        <v>3</v>
      </c>
      <c r="B9" s="45" t="s">
        <v>115</v>
      </c>
      <c r="C9" s="45" t="s">
        <v>116</v>
      </c>
      <c r="D9" s="45"/>
      <c r="E9" s="45" t="s">
        <v>108</v>
      </c>
      <c r="F9" s="45">
        <v>55.6</v>
      </c>
      <c r="G9" s="45"/>
      <c r="H9" s="45"/>
      <c r="I9" s="45"/>
      <c r="J9" s="45">
        <v>55.6</v>
      </c>
      <c r="K9" s="45"/>
      <c r="L9" s="45"/>
      <c r="M9" s="45"/>
      <c r="N9" s="46"/>
      <c r="O9" s="61"/>
    </row>
    <row r="10" spans="1:29">
      <c r="A10" s="47">
        <v>4</v>
      </c>
      <c r="B10" s="45" t="s">
        <v>116</v>
      </c>
      <c r="C10" s="45" t="s">
        <v>117</v>
      </c>
      <c r="D10" s="45"/>
      <c r="E10" s="45" t="s">
        <v>108</v>
      </c>
      <c r="F10" s="45">
        <v>49.5</v>
      </c>
      <c r="G10" s="45"/>
      <c r="H10" s="45"/>
      <c r="I10" s="45"/>
      <c r="J10" s="45">
        <v>49.5</v>
      </c>
      <c r="K10" s="45"/>
      <c r="L10" s="45"/>
      <c r="M10" s="45"/>
      <c r="N10" s="46"/>
      <c r="O10" s="61"/>
    </row>
    <row r="11" spans="1:29">
      <c r="A11" s="47">
        <v>5</v>
      </c>
      <c r="B11" s="45" t="s">
        <v>117</v>
      </c>
      <c r="C11" s="45" t="s">
        <v>118</v>
      </c>
      <c r="D11" s="45"/>
      <c r="E11" s="45" t="s">
        <v>108</v>
      </c>
      <c r="F11" s="45">
        <v>66.3</v>
      </c>
      <c r="G11" s="45"/>
      <c r="H11" s="45"/>
      <c r="I11" s="45"/>
      <c r="J11" s="45">
        <v>66.3</v>
      </c>
      <c r="K11" s="45"/>
      <c r="L11" s="45"/>
      <c r="M11" s="45"/>
      <c r="N11" s="46"/>
      <c r="O11" s="61"/>
    </row>
    <row r="12" spans="1:29">
      <c r="A12" s="47">
        <v>6</v>
      </c>
      <c r="B12" s="45" t="s">
        <v>118</v>
      </c>
      <c r="C12" s="45" t="s">
        <v>119</v>
      </c>
      <c r="D12" s="45"/>
      <c r="E12" s="45" t="s">
        <v>108</v>
      </c>
      <c r="F12" s="45">
        <v>41.6</v>
      </c>
      <c r="G12" s="45"/>
      <c r="H12" s="45"/>
      <c r="I12" s="45"/>
      <c r="J12" s="45">
        <v>41.6</v>
      </c>
      <c r="K12" s="45"/>
      <c r="L12" s="45"/>
      <c r="M12" s="45"/>
      <c r="N12" s="46"/>
      <c r="O12" s="61"/>
    </row>
    <row r="13" spans="1:29">
      <c r="A13" s="47">
        <v>7</v>
      </c>
      <c r="B13" s="45" t="s">
        <v>119</v>
      </c>
      <c r="C13" s="45" t="s">
        <v>121</v>
      </c>
      <c r="D13" s="45"/>
      <c r="E13" s="45" t="s">
        <v>108</v>
      </c>
      <c r="F13" s="45">
        <v>53.8</v>
      </c>
      <c r="G13" s="45"/>
      <c r="H13" s="45"/>
      <c r="I13" s="45"/>
      <c r="J13" s="45">
        <v>53.8</v>
      </c>
      <c r="K13" s="45"/>
      <c r="L13" s="45"/>
      <c r="M13" s="45"/>
      <c r="N13" s="46"/>
      <c r="O13" s="61"/>
    </row>
    <row r="14" spans="1:29">
      <c r="A14" s="47">
        <v>8</v>
      </c>
      <c r="B14" s="45" t="s">
        <v>121</v>
      </c>
      <c r="C14" s="45" t="s">
        <v>128</v>
      </c>
      <c r="D14" s="45"/>
      <c r="E14" s="45" t="s">
        <v>108</v>
      </c>
      <c r="F14" s="45">
        <v>46.1</v>
      </c>
      <c r="G14" s="45"/>
      <c r="H14" s="45"/>
      <c r="I14" s="45"/>
      <c r="J14" s="45">
        <v>46.1</v>
      </c>
      <c r="K14" s="45"/>
      <c r="L14" s="45"/>
      <c r="M14" s="45"/>
      <c r="N14" s="46"/>
      <c r="O14" s="61"/>
    </row>
    <row r="15" spans="1:29">
      <c r="A15" s="47">
        <v>9</v>
      </c>
      <c r="B15" s="45" t="s">
        <v>128</v>
      </c>
      <c r="C15" s="45" t="s">
        <v>202</v>
      </c>
      <c r="D15" s="45"/>
      <c r="E15" s="45" t="s">
        <v>108</v>
      </c>
      <c r="F15" s="45">
        <v>57.82</v>
      </c>
      <c r="G15" s="45"/>
      <c r="H15" s="45"/>
      <c r="I15" s="45"/>
      <c r="J15" s="45">
        <v>57.82</v>
      </c>
      <c r="K15" s="45"/>
      <c r="L15" s="45"/>
      <c r="M15" s="45"/>
      <c r="N15" s="46"/>
      <c r="O15" s="61"/>
    </row>
    <row r="16" spans="1:29">
      <c r="A16" s="47">
        <v>10</v>
      </c>
      <c r="B16" s="45" t="s">
        <v>271</v>
      </c>
      <c r="C16" s="45" t="s">
        <v>134</v>
      </c>
      <c r="D16" s="45"/>
      <c r="E16" s="45" t="s">
        <v>108</v>
      </c>
      <c r="F16" s="45">
        <v>12.35</v>
      </c>
      <c r="G16" s="45"/>
      <c r="H16" s="45"/>
      <c r="I16" s="45"/>
      <c r="J16" s="45">
        <v>12.35</v>
      </c>
      <c r="K16" s="45"/>
      <c r="L16" s="45"/>
      <c r="M16" s="45"/>
      <c r="N16" s="46"/>
      <c r="O16" s="61"/>
    </row>
    <row r="17" spans="1:15">
      <c r="A17" s="47">
        <v>11</v>
      </c>
      <c r="B17" s="45" t="s">
        <v>134</v>
      </c>
      <c r="C17" s="45" t="s">
        <v>139</v>
      </c>
      <c r="D17" s="45"/>
      <c r="E17" s="45" t="s">
        <v>108</v>
      </c>
      <c r="F17" s="45">
        <v>32</v>
      </c>
      <c r="G17" s="45"/>
      <c r="H17" s="45"/>
      <c r="I17" s="45"/>
      <c r="J17" s="45">
        <v>32</v>
      </c>
      <c r="K17" s="45"/>
      <c r="L17" s="45"/>
      <c r="M17" s="45"/>
      <c r="N17" s="46"/>
      <c r="O17" s="61"/>
    </row>
    <row r="18" spans="1:15">
      <c r="A18" s="47">
        <v>12</v>
      </c>
      <c r="B18" s="45" t="s">
        <v>139</v>
      </c>
      <c r="C18" s="45" t="s">
        <v>144</v>
      </c>
      <c r="D18" s="45"/>
      <c r="E18" s="45" t="s">
        <v>108</v>
      </c>
      <c r="F18" s="45">
        <v>21.34</v>
      </c>
      <c r="G18" s="45"/>
      <c r="H18" s="45"/>
      <c r="I18" s="45"/>
      <c r="J18" s="45">
        <v>21.34</v>
      </c>
      <c r="K18" s="45"/>
      <c r="L18" s="45"/>
      <c r="M18" s="45"/>
      <c r="N18" s="46"/>
      <c r="O18" s="61"/>
    </row>
    <row r="19" spans="1:15">
      <c r="A19" s="47">
        <v>13</v>
      </c>
      <c r="B19" s="45" t="s">
        <v>144</v>
      </c>
      <c r="C19" s="45" t="s">
        <v>149</v>
      </c>
      <c r="D19" s="45"/>
      <c r="E19" s="45" t="s">
        <v>108</v>
      </c>
      <c r="F19" s="45">
        <v>19.170000000000002</v>
      </c>
      <c r="G19" s="45"/>
      <c r="H19" s="45"/>
      <c r="I19" s="45"/>
      <c r="J19" s="45">
        <v>19.170000000000002</v>
      </c>
      <c r="K19" s="45"/>
      <c r="L19" s="45"/>
      <c r="M19" s="45"/>
      <c r="N19" s="46"/>
      <c r="O19" s="61"/>
    </row>
    <row r="20" spans="1:15">
      <c r="A20" s="47">
        <v>14</v>
      </c>
      <c r="B20" s="45" t="s">
        <v>149</v>
      </c>
      <c r="C20" s="45" t="s">
        <v>155</v>
      </c>
      <c r="D20" s="45"/>
      <c r="E20" s="45" t="s">
        <v>108</v>
      </c>
      <c r="F20" s="45">
        <v>16</v>
      </c>
      <c r="G20" s="45"/>
      <c r="H20" s="45"/>
      <c r="I20" s="45"/>
      <c r="J20" s="45">
        <v>16</v>
      </c>
      <c r="K20" s="45"/>
      <c r="L20" s="45"/>
      <c r="M20" s="45"/>
      <c r="N20" s="46"/>
      <c r="O20" s="61"/>
    </row>
    <row r="21" spans="1:15">
      <c r="A21" s="47">
        <v>15</v>
      </c>
      <c r="B21" s="45" t="s">
        <v>155</v>
      </c>
      <c r="C21" s="45" t="s">
        <v>160</v>
      </c>
      <c r="D21" s="45"/>
      <c r="E21" s="45" t="s">
        <v>108</v>
      </c>
      <c r="F21" s="45">
        <v>50</v>
      </c>
      <c r="G21" s="45"/>
      <c r="H21" s="45"/>
      <c r="I21" s="45"/>
      <c r="J21" s="45">
        <v>50</v>
      </c>
      <c r="K21" s="45"/>
      <c r="L21" s="45"/>
      <c r="M21" s="45"/>
      <c r="N21" s="46"/>
      <c r="O21" s="61"/>
    </row>
    <row r="22" spans="1:15">
      <c r="A22" s="47">
        <v>16</v>
      </c>
      <c r="B22" s="45" t="s">
        <v>160</v>
      </c>
      <c r="C22" s="45" t="s">
        <v>162</v>
      </c>
      <c r="D22" s="45"/>
      <c r="E22" s="45" t="s">
        <v>108</v>
      </c>
      <c r="F22" s="45">
        <v>28</v>
      </c>
      <c r="G22" s="45"/>
      <c r="H22" s="45"/>
      <c r="I22" s="45"/>
      <c r="J22" s="45">
        <v>28</v>
      </c>
      <c r="K22" s="45"/>
      <c r="L22" s="45"/>
      <c r="M22" s="45"/>
      <c r="N22" s="46"/>
      <c r="O22" s="61"/>
    </row>
    <row r="23" spans="1:15">
      <c r="A23" s="47">
        <v>17</v>
      </c>
      <c r="B23" s="45" t="s">
        <v>162</v>
      </c>
      <c r="C23" s="45" t="s">
        <v>164</v>
      </c>
      <c r="D23" s="45"/>
      <c r="E23" s="45" t="s">
        <v>108</v>
      </c>
      <c r="F23" s="45">
        <v>32.799999999999997</v>
      </c>
      <c r="G23" s="45"/>
      <c r="H23" s="45"/>
      <c r="I23" s="45"/>
      <c r="J23" s="45">
        <v>32.799999999999997</v>
      </c>
      <c r="K23" s="45"/>
      <c r="L23" s="45"/>
      <c r="M23" s="45"/>
      <c r="N23" s="46"/>
      <c r="O23" s="61"/>
    </row>
    <row r="24" spans="1:15">
      <c r="A24" s="47">
        <v>18</v>
      </c>
      <c r="B24" s="45" t="s">
        <v>164</v>
      </c>
      <c r="C24" s="45" t="s">
        <v>170</v>
      </c>
      <c r="D24" s="45"/>
      <c r="E24" s="45" t="s">
        <v>108</v>
      </c>
      <c r="F24" s="45">
        <v>30.8</v>
      </c>
      <c r="G24" s="45"/>
      <c r="H24" s="45"/>
      <c r="I24" s="45"/>
      <c r="J24" s="45">
        <v>30.8</v>
      </c>
      <c r="K24" s="45"/>
      <c r="L24" s="45"/>
      <c r="M24" s="45"/>
      <c r="N24" s="46"/>
      <c r="O24" s="61"/>
    </row>
    <row r="25" spans="1:15">
      <c r="A25" s="47">
        <v>19</v>
      </c>
      <c r="B25" s="45" t="s">
        <v>170</v>
      </c>
      <c r="C25" s="45" t="s">
        <v>173</v>
      </c>
      <c r="D25" s="45"/>
      <c r="E25" s="45" t="s">
        <v>108</v>
      </c>
      <c r="F25" s="45">
        <v>34.630000000000003</v>
      </c>
      <c r="G25" s="45"/>
      <c r="H25" s="45"/>
      <c r="I25" s="45"/>
      <c r="J25" s="45">
        <v>34.630000000000003</v>
      </c>
      <c r="K25" s="45"/>
      <c r="L25" s="45"/>
      <c r="M25" s="45"/>
      <c r="N25" s="46"/>
      <c r="O25" s="61"/>
    </row>
    <row r="26" spans="1:15">
      <c r="A26" s="47">
        <v>20</v>
      </c>
      <c r="B26" s="45" t="s">
        <v>173</v>
      </c>
      <c r="C26" s="45" t="s">
        <v>180</v>
      </c>
      <c r="D26" s="45"/>
      <c r="E26" s="45" t="s">
        <v>108</v>
      </c>
      <c r="F26" s="45">
        <v>41.89</v>
      </c>
      <c r="G26" s="45"/>
      <c r="H26" s="45"/>
      <c r="I26" s="45"/>
      <c r="J26" s="45">
        <v>41.89</v>
      </c>
      <c r="K26" s="45"/>
      <c r="L26" s="45"/>
      <c r="M26" s="45"/>
      <c r="N26" s="46"/>
      <c r="O26" s="61"/>
    </row>
    <row r="27" spans="1:15">
      <c r="A27" s="47">
        <v>21</v>
      </c>
      <c r="B27" s="45" t="s">
        <v>180</v>
      </c>
      <c r="C27" s="45" t="s">
        <v>186</v>
      </c>
      <c r="D27" s="45"/>
      <c r="E27" s="45" t="s">
        <v>108</v>
      </c>
      <c r="F27" s="45">
        <v>30</v>
      </c>
      <c r="G27" s="45"/>
      <c r="H27" s="45"/>
      <c r="I27" s="45"/>
      <c r="J27" s="45">
        <v>30</v>
      </c>
      <c r="K27" s="45"/>
      <c r="L27" s="45"/>
      <c r="M27" s="45"/>
      <c r="N27" s="46"/>
      <c r="O27" s="61"/>
    </row>
    <row r="28" spans="1:15">
      <c r="A28" s="47">
        <v>22</v>
      </c>
      <c r="B28" s="45" t="s">
        <v>186</v>
      </c>
      <c r="C28" s="45" t="s">
        <v>188</v>
      </c>
      <c r="D28" s="45"/>
      <c r="E28" s="45" t="s">
        <v>108</v>
      </c>
      <c r="F28" s="45">
        <v>30.74</v>
      </c>
      <c r="G28" s="45"/>
      <c r="H28" s="45"/>
      <c r="I28" s="45"/>
      <c r="J28" s="45">
        <v>30.74</v>
      </c>
      <c r="K28" s="45"/>
      <c r="L28" s="45"/>
      <c r="M28" s="45"/>
      <c r="N28" s="46"/>
      <c r="O28" s="61"/>
    </row>
    <row r="29" spans="1:15">
      <c r="A29" s="47">
        <v>23</v>
      </c>
      <c r="B29" s="45" t="s">
        <v>188</v>
      </c>
      <c r="C29" s="45" t="s">
        <v>190</v>
      </c>
      <c r="D29" s="45"/>
      <c r="E29" s="45" t="s">
        <v>108</v>
      </c>
      <c r="F29" s="45">
        <v>23.3</v>
      </c>
      <c r="G29" s="45"/>
      <c r="H29" s="45"/>
      <c r="I29" s="45"/>
      <c r="J29" s="45">
        <v>23.3</v>
      </c>
      <c r="K29" s="45"/>
      <c r="L29" s="45"/>
      <c r="M29" s="45"/>
      <c r="N29" s="46"/>
      <c r="O29" s="61"/>
    </row>
    <row r="30" spans="1:15">
      <c r="A30" s="47">
        <v>24</v>
      </c>
      <c r="B30" s="45" t="s">
        <v>190</v>
      </c>
      <c r="C30" s="45" t="s">
        <v>195</v>
      </c>
      <c r="D30" s="45"/>
      <c r="E30" s="45" t="s">
        <v>108</v>
      </c>
      <c r="F30" s="45">
        <v>40</v>
      </c>
      <c r="G30" s="45"/>
      <c r="H30" s="45"/>
      <c r="I30" s="45"/>
      <c r="J30" s="45">
        <v>40</v>
      </c>
      <c r="K30" s="45"/>
      <c r="L30" s="45"/>
      <c r="M30" s="45"/>
      <c r="N30" s="46"/>
      <c r="O30" s="61"/>
    </row>
    <row r="31" spans="1:15">
      <c r="A31" s="47">
        <v>25</v>
      </c>
      <c r="B31" s="45" t="s">
        <v>195</v>
      </c>
      <c r="C31" s="45" t="s">
        <v>200</v>
      </c>
      <c r="D31" s="45"/>
      <c r="E31" s="45" t="s">
        <v>108</v>
      </c>
      <c r="F31" s="45">
        <v>45</v>
      </c>
      <c r="G31" s="45"/>
      <c r="H31" s="45"/>
      <c r="I31" s="45"/>
      <c r="J31" s="45">
        <v>45</v>
      </c>
      <c r="K31" s="45"/>
      <c r="L31" s="45"/>
      <c r="M31" s="45"/>
      <c r="N31" s="46"/>
      <c r="O31" s="61"/>
    </row>
    <row r="32" spans="1:15">
      <c r="A32" s="47">
        <v>26</v>
      </c>
      <c r="B32" s="45" t="s">
        <v>200</v>
      </c>
      <c r="C32" s="45" t="s">
        <v>206</v>
      </c>
      <c r="D32" s="45"/>
      <c r="E32" s="45" t="s">
        <v>108</v>
      </c>
      <c r="F32" s="45">
        <v>33.5</v>
      </c>
      <c r="G32" s="45"/>
      <c r="H32" s="45"/>
      <c r="I32" s="45"/>
      <c r="J32" s="45">
        <v>33.5</v>
      </c>
      <c r="K32" s="45"/>
      <c r="L32" s="45"/>
      <c r="M32" s="45"/>
      <c r="N32" s="46"/>
      <c r="O32" s="61"/>
    </row>
    <row r="33" spans="1:15">
      <c r="A33" s="47">
        <v>27</v>
      </c>
      <c r="B33" s="45" t="s">
        <v>206</v>
      </c>
      <c r="C33" s="45" t="s">
        <v>208</v>
      </c>
      <c r="D33" s="45"/>
      <c r="E33" s="45" t="s">
        <v>108</v>
      </c>
      <c r="F33" s="45">
        <v>53</v>
      </c>
      <c r="G33" s="45"/>
      <c r="H33" s="45"/>
      <c r="I33" s="45"/>
      <c r="J33" s="45">
        <v>53</v>
      </c>
      <c r="K33" s="45"/>
      <c r="L33" s="45"/>
      <c r="M33" s="45"/>
      <c r="N33" s="46"/>
      <c r="O33" s="61"/>
    </row>
    <row r="34" spans="1:15">
      <c r="A34" s="47">
        <v>28</v>
      </c>
      <c r="B34" s="45" t="s">
        <v>208</v>
      </c>
      <c r="C34" s="45" t="s">
        <v>214</v>
      </c>
      <c r="D34" s="45"/>
      <c r="E34" s="45" t="s">
        <v>108</v>
      </c>
      <c r="F34" s="45">
        <v>64</v>
      </c>
      <c r="G34" s="45"/>
      <c r="H34" s="45"/>
      <c r="I34" s="45"/>
      <c r="J34" s="45">
        <v>64</v>
      </c>
      <c r="K34" s="45"/>
      <c r="L34" s="45"/>
      <c r="M34" s="45"/>
      <c r="N34" s="46"/>
      <c r="O34" s="61"/>
    </row>
    <row r="35" spans="1:15">
      <c r="A35" s="47">
        <v>29</v>
      </c>
      <c r="B35" s="45" t="s">
        <v>214</v>
      </c>
      <c r="C35" s="45" t="s">
        <v>216</v>
      </c>
      <c r="D35" s="45"/>
      <c r="E35" s="45" t="s">
        <v>108</v>
      </c>
      <c r="F35" s="45">
        <v>48</v>
      </c>
      <c r="G35" s="45"/>
      <c r="H35" s="45"/>
      <c r="I35" s="45"/>
      <c r="J35" s="45">
        <v>48</v>
      </c>
      <c r="K35" s="45"/>
      <c r="L35" s="45"/>
      <c r="M35" s="45"/>
      <c r="N35" s="46"/>
      <c r="O35" s="61"/>
    </row>
    <row r="36" spans="1:15">
      <c r="A36" s="47">
        <v>30</v>
      </c>
      <c r="B36" s="45" t="s">
        <v>216</v>
      </c>
      <c r="C36" s="45" t="s">
        <v>220</v>
      </c>
      <c r="D36" s="45"/>
      <c r="E36" s="45" t="s">
        <v>108</v>
      </c>
      <c r="F36" s="45">
        <v>68</v>
      </c>
      <c r="G36" s="45"/>
      <c r="H36" s="45"/>
      <c r="I36" s="45"/>
      <c r="J36" s="45">
        <v>68</v>
      </c>
      <c r="K36" s="45"/>
      <c r="L36" s="45"/>
      <c r="M36" s="45"/>
      <c r="N36" s="46"/>
      <c r="O36" s="61"/>
    </row>
    <row r="37" spans="1:15">
      <c r="A37" s="47">
        <v>31</v>
      </c>
      <c r="B37" s="45" t="s">
        <v>220</v>
      </c>
      <c r="C37" s="45" t="s">
        <v>223</v>
      </c>
      <c r="D37" s="45"/>
      <c r="E37" s="45" t="s">
        <v>108</v>
      </c>
      <c r="F37" s="45">
        <v>53.4</v>
      </c>
      <c r="G37" s="45"/>
      <c r="H37" s="45"/>
      <c r="I37" s="45"/>
      <c r="J37" s="45">
        <v>53.4</v>
      </c>
      <c r="K37" s="45"/>
      <c r="L37" s="45"/>
      <c r="M37" s="45"/>
      <c r="N37" s="46"/>
      <c r="O37" s="61"/>
    </row>
    <row r="38" spans="1:15">
      <c r="A38" s="47">
        <v>32</v>
      </c>
      <c r="B38" s="45" t="s">
        <v>223</v>
      </c>
      <c r="C38" s="45" t="s">
        <v>226</v>
      </c>
      <c r="D38" s="45"/>
      <c r="E38" s="45" t="s">
        <v>108</v>
      </c>
      <c r="F38" s="45">
        <v>41.6</v>
      </c>
      <c r="G38" s="45"/>
      <c r="H38" s="45"/>
      <c r="I38" s="45"/>
      <c r="J38" s="45">
        <v>41.6</v>
      </c>
      <c r="K38" s="45"/>
      <c r="L38" s="45"/>
      <c r="M38" s="45"/>
      <c r="N38" s="46"/>
      <c r="O38" s="61"/>
    </row>
    <row r="39" spans="1:15">
      <c r="A39" s="47">
        <v>33</v>
      </c>
      <c r="B39" s="45" t="s">
        <v>226</v>
      </c>
      <c r="C39" s="45" t="s">
        <v>230</v>
      </c>
      <c r="D39" s="45"/>
      <c r="E39" s="45" t="s">
        <v>108</v>
      </c>
      <c r="F39" s="45">
        <v>30.2</v>
      </c>
      <c r="G39" s="45"/>
      <c r="H39" s="45"/>
      <c r="I39" s="45"/>
      <c r="J39" s="45">
        <v>30.2</v>
      </c>
      <c r="K39" s="45"/>
      <c r="L39" s="45"/>
      <c r="M39" s="45"/>
      <c r="N39" s="46"/>
      <c r="O39" s="61"/>
    </row>
    <row r="40" spans="1:15">
      <c r="A40" s="47">
        <v>34</v>
      </c>
      <c r="B40" s="45" t="s">
        <v>230</v>
      </c>
      <c r="C40" s="45" t="s">
        <v>236</v>
      </c>
      <c r="D40" s="45"/>
      <c r="E40" s="45" t="s">
        <v>108</v>
      </c>
      <c r="F40" s="45">
        <v>42.43</v>
      </c>
      <c r="G40" s="45"/>
      <c r="H40" s="45"/>
      <c r="I40" s="45"/>
      <c r="J40" s="45">
        <v>42.43</v>
      </c>
      <c r="K40" s="45"/>
      <c r="L40" s="45"/>
      <c r="M40" s="45"/>
      <c r="N40" s="46"/>
      <c r="O40" s="61"/>
    </row>
    <row r="41" spans="1:15">
      <c r="A41" s="47">
        <v>35</v>
      </c>
      <c r="B41" s="45" t="s">
        <v>236</v>
      </c>
      <c r="C41" s="45" t="s">
        <v>239</v>
      </c>
      <c r="D41" s="45"/>
      <c r="E41" s="45" t="s">
        <v>108</v>
      </c>
      <c r="F41" s="45">
        <v>57</v>
      </c>
      <c r="G41" s="45"/>
      <c r="H41" s="45"/>
      <c r="I41" s="45"/>
      <c r="J41" s="45">
        <v>57</v>
      </c>
      <c r="K41" s="45"/>
      <c r="L41" s="45"/>
      <c r="M41" s="45"/>
      <c r="N41" s="46"/>
      <c r="O41" s="61"/>
    </row>
    <row r="42" spans="1:15">
      <c r="A42" s="47">
        <v>36</v>
      </c>
      <c r="B42" s="45" t="s">
        <v>358</v>
      </c>
      <c r="C42" s="45" t="s">
        <v>244</v>
      </c>
      <c r="D42" s="45"/>
      <c r="E42" s="45" t="s">
        <v>108</v>
      </c>
      <c r="F42" s="45">
        <v>30.3</v>
      </c>
      <c r="G42" s="45"/>
      <c r="H42" s="45"/>
      <c r="I42" s="45"/>
      <c r="J42" s="45">
        <v>30.3</v>
      </c>
      <c r="K42" s="45"/>
      <c r="L42" s="45"/>
      <c r="M42" s="45"/>
      <c r="N42" s="46"/>
      <c r="O42" s="61"/>
    </row>
    <row r="43" spans="1:15">
      <c r="A43" s="47">
        <v>37</v>
      </c>
      <c r="B43" s="45" t="s">
        <v>244</v>
      </c>
      <c r="C43" s="45" t="s">
        <v>246</v>
      </c>
      <c r="D43" s="45"/>
      <c r="E43" s="45" t="s">
        <v>108</v>
      </c>
      <c r="F43" s="45">
        <v>27</v>
      </c>
      <c r="G43" s="45"/>
      <c r="H43" s="45"/>
      <c r="I43" s="45"/>
      <c r="J43" s="45">
        <v>27</v>
      </c>
      <c r="K43" s="45"/>
      <c r="L43" s="45"/>
      <c r="M43" s="45"/>
      <c r="N43" s="46"/>
      <c r="O43" s="61"/>
    </row>
    <row r="44" spans="1:15">
      <c r="A44" s="47">
        <v>38</v>
      </c>
      <c r="B44" s="45" t="s">
        <v>246</v>
      </c>
      <c r="C44" s="45" t="s">
        <v>248</v>
      </c>
      <c r="D44" s="45"/>
      <c r="E44" s="45" t="s">
        <v>108</v>
      </c>
      <c r="F44" s="45">
        <v>31.6</v>
      </c>
      <c r="G44" s="45"/>
      <c r="H44" s="45"/>
      <c r="I44" s="45"/>
      <c r="J44" s="45">
        <v>31.6</v>
      </c>
      <c r="K44" s="45"/>
      <c r="L44" s="45"/>
      <c r="M44" s="45"/>
      <c r="N44" s="46"/>
      <c r="O44" s="61"/>
    </row>
    <row r="45" spans="1:15">
      <c r="A45" s="47">
        <v>39</v>
      </c>
      <c r="B45" s="45" t="s">
        <v>248</v>
      </c>
      <c r="C45" s="45" t="s">
        <v>252</v>
      </c>
      <c r="D45" s="45"/>
      <c r="E45" s="45" t="s">
        <v>108</v>
      </c>
      <c r="F45" s="45">
        <v>38.5</v>
      </c>
      <c r="G45" s="45"/>
      <c r="H45" s="45"/>
      <c r="I45" s="45"/>
      <c r="J45" s="45">
        <v>38.5</v>
      </c>
      <c r="K45" s="45"/>
      <c r="L45" s="45"/>
      <c r="M45" s="45"/>
      <c r="N45" s="46"/>
      <c r="O45" s="61"/>
    </row>
    <row r="46" spans="1:15">
      <c r="A46" s="47">
        <v>40</v>
      </c>
      <c r="B46" s="45" t="s">
        <v>252</v>
      </c>
      <c r="C46" s="45" t="s">
        <v>254</v>
      </c>
      <c r="D46" s="45"/>
      <c r="E46" s="45" t="s">
        <v>108</v>
      </c>
      <c r="F46" s="45">
        <v>40.28</v>
      </c>
      <c r="G46" s="45"/>
      <c r="H46" s="45"/>
      <c r="I46" s="45"/>
      <c r="J46" s="45">
        <v>40.28</v>
      </c>
      <c r="K46" s="45"/>
      <c r="L46" s="45"/>
      <c r="M46" s="45"/>
      <c r="N46" s="46"/>
      <c r="O46" s="61"/>
    </row>
    <row r="47" spans="1:15">
      <c r="A47" s="47">
        <v>41</v>
      </c>
      <c r="B47" s="45" t="s">
        <v>254</v>
      </c>
      <c r="C47" s="45" t="s">
        <v>256</v>
      </c>
      <c r="D47" s="45"/>
      <c r="E47" s="45" t="s">
        <v>108</v>
      </c>
      <c r="F47" s="45">
        <v>39.72</v>
      </c>
      <c r="G47" s="45"/>
      <c r="H47" s="45"/>
      <c r="I47" s="45"/>
      <c r="J47" s="45">
        <v>39.72</v>
      </c>
      <c r="K47" s="45"/>
      <c r="L47" s="45"/>
      <c r="M47" s="45"/>
      <c r="N47" s="46"/>
      <c r="O47" s="61"/>
    </row>
    <row r="48" spans="1:15">
      <c r="A48" s="47">
        <v>42</v>
      </c>
      <c r="B48" s="45" t="s">
        <v>256</v>
      </c>
      <c r="C48" s="45" t="s">
        <v>261</v>
      </c>
      <c r="D48" s="45"/>
      <c r="E48" s="45" t="s">
        <v>108</v>
      </c>
      <c r="F48" s="45">
        <v>35</v>
      </c>
      <c r="G48" s="45"/>
      <c r="H48" s="45"/>
      <c r="I48" s="45"/>
      <c r="J48" s="45">
        <v>35</v>
      </c>
      <c r="K48" s="45"/>
      <c r="L48" s="45"/>
      <c r="M48" s="45"/>
      <c r="N48" s="46"/>
      <c r="O48" s="61"/>
    </row>
    <row r="49" spans="1:15">
      <c r="A49" s="47">
        <v>43</v>
      </c>
      <c r="B49" s="45" t="s">
        <v>261</v>
      </c>
      <c r="C49" s="45" t="s">
        <v>263</v>
      </c>
      <c r="D49" s="45"/>
      <c r="E49" s="45" t="s">
        <v>108</v>
      </c>
      <c r="F49" s="45">
        <v>54</v>
      </c>
      <c r="G49" s="45"/>
      <c r="H49" s="45"/>
      <c r="I49" s="45"/>
      <c r="J49" s="45">
        <v>54</v>
      </c>
      <c r="K49" s="45"/>
      <c r="L49" s="45"/>
      <c r="M49" s="45"/>
      <c r="N49" s="46"/>
      <c r="O49" s="61"/>
    </row>
    <row r="50" spans="1:15">
      <c r="A50" s="47">
        <v>44</v>
      </c>
      <c r="B50" s="45" t="s">
        <v>263</v>
      </c>
      <c r="C50" s="45" t="s">
        <v>267</v>
      </c>
      <c r="D50" s="45"/>
      <c r="E50" s="45" t="s">
        <v>108</v>
      </c>
      <c r="F50" s="45">
        <v>38</v>
      </c>
      <c r="G50" s="45"/>
      <c r="H50" s="45"/>
      <c r="I50" s="45"/>
      <c r="J50" s="45">
        <v>38</v>
      </c>
      <c r="K50" s="45"/>
      <c r="L50" s="45"/>
      <c r="M50" s="45"/>
      <c r="N50" s="46"/>
      <c r="O50" s="61"/>
    </row>
    <row r="51" spans="1:15">
      <c r="A51" s="47">
        <v>45</v>
      </c>
      <c r="B51" s="45" t="s">
        <v>267</v>
      </c>
      <c r="C51" s="45" t="s">
        <v>271</v>
      </c>
      <c r="D51" s="45"/>
      <c r="E51" s="45" t="s">
        <v>108</v>
      </c>
      <c r="F51" s="45">
        <v>29</v>
      </c>
      <c r="G51" s="45"/>
      <c r="H51" s="45"/>
      <c r="I51" s="45"/>
      <c r="J51" s="45">
        <v>29</v>
      </c>
      <c r="K51" s="45"/>
      <c r="L51" s="45"/>
      <c r="M51" s="45"/>
      <c r="N51" s="46"/>
      <c r="O51" s="61"/>
    </row>
    <row r="52" spans="1:15">
      <c r="A52" s="47">
        <v>46</v>
      </c>
      <c r="B52" s="45" t="s">
        <v>271</v>
      </c>
      <c r="C52" s="45" t="s">
        <v>276</v>
      </c>
      <c r="D52" s="45"/>
      <c r="E52" s="45" t="s">
        <v>108</v>
      </c>
      <c r="F52" s="45">
        <v>16</v>
      </c>
      <c r="G52" s="45"/>
      <c r="H52" s="45"/>
      <c r="I52" s="45"/>
      <c r="J52" s="45">
        <v>16</v>
      </c>
      <c r="K52" s="45"/>
      <c r="L52" s="45"/>
      <c r="M52" s="45"/>
      <c r="N52" s="46"/>
      <c r="O52" s="61"/>
    </row>
    <row r="53" spans="1:15">
      <c r="A53" s="47">
        <v>47</v>
      </c>
      <c r="B53" s="45" t="s">
        <v>276</v>
      </c>
      <c r="C53" s="45" t="s">
        <v>281</v>
      </c>
      <c r="D53" s="45"/>
      <c r="E53" s="45" t="s">
        <v>108</v>
      </c>
      <c r="F53" s="45">
        <v>34</v>
      </c>
      <c r="G53" s="45"/>
      <c r="H53" s="45"/>
      <c r="I53" s="45"/>
      <c r="J53" s="45">
        <v>34</v>
      </c>
      <c r="K53" s="45"/>
      <c r="L53" s="45"/>
      <c r="M53" s="45"/>
      <c r="N53" s="46"/>
      <c r="O53" s="61"/>
    </row>
    <row r="54" spans="1:15">
      <c r="A54" s="47">
        <v>48</v>
      </c>
      <c r="B54" s="45" t="s">
        <v>281</v>
      </c>
      <c r="C54" s="45" t="s">
        <v>286</v>
      </c>
      <c r="D54" s="45"/>
      <c r="E54" s="45" t="s">
        <v>108</v>
      </c>
      <c r="F54" s="45">
        <v>37</v>
      </c>
      <c r="G54" s="45"/>
      <c r="H54" s="45"/>
      <c r="I54" s="45"/>
      <c r="J54" s="45">
        <v>37</v>
      </c>
      <c r="K54" s="45"/>
      <c r="L54" s="45"/>
      <c r="M54" s="45"/>
      <c r="N54" s="46"/>
      <c r="O54" s="61"/>
    </row>
    <row r="55" spans="1:15">
      <c r="A55" s="47">
        <v>49</v>
      </c>
      <c r="B55" s="45" t="s">
        <v>286</v>
      </c>
      <c r="C55" s="45" t="s">
        <v>289</v>
      </c>
      <c r="D55" s="45"/>
      <c r="E55" s="45" t="s">
        <v>108</v>
      </c>
      <c r="F55" s="45">
        <v>35</v>
      </c>
      <c r="G55" s="45"/>
      <c r="H55" s="45"/>
      <c r="I55" s="45"/>
      <c r="J55" s="45">
        <v>35</v>
      </c>
      <c r="K55" s="45"/>
      <c r="L55" s="45"/>
      <c r="M55" s="45"/>
      <c r="N55" s="46"/>
      <c r="O55" s="61"/>
    </row>
    <row r="56" spans="1:15">
      <c r="A56" s="47">
        <v>50</v>
      </c>
      <c r="B56" s="45" t="s">
        <v>289</v>
      </c>
      <c r="C56" s="45" t="s">
        <v>294</v>
      </c>
      <c r="D56" s="45"/>
      <c r="E56" s="45" t="s">
        <v>108</v>
      </c>
      <c r="F56" s="45">
        <v>37</v>
      </c>
      <c r="G56" s="45"/>
      <c r="H56" s="45"/>
      <c r="I56" s="45"/>
      <c r="J56" s="45">
        <v>37</v>
      </c>
      <c r="K56" s="45"/>
      <c r="L56" s="45"/>
      <c r="M56" s="45"/>
      <c r="N56" s="46"/>
      <c r="O56" s="61"/>
    </row>
    <row r="57" spans="1:15">
      <c r="A57" s="47">
        <v>51</v>
      </c>
      <c r="B57" s="45" t="s">
        <v>294</v>
      </c>
      <c r="C57" s="45" t="s">
        <v>296</v>
      </c>
      <c r="D57" s="45"/>
      <c r="E57" s="45" t="s">
        <v>108</v>
      </c>
      <c r="F57" s="45">
        <v>39</v>
      </c>
      <c r="G57" s="45"/>
      <c r="H57" s="45"/>
      <c r="I57" s="45"/>
      <c r="J57" s="45">
        <v>39</v>
      </c>
      <c r="K57" s="45"/>
      <c r="L57" s="45"/>
      <c r="M57" s="45"/>
      <c r="N57" s="46"/>
      <c r="O57" s="61"/>
    </row>
    <row r="58" spans="1:15">
      <c r="A58" s="47">
        <v>52</v>
      </c>
      <c r="B58" s="45" t="s">
        <v>296</v>
      </c>
      <c r="C58" s="45" t="s">
        <v>298</v>
      </c>
      <c r="D58" s="45"/>
      <c r="E58" s="45" t="s">
        <v>108</v>
      </c>
      <c r="F58" s="45">
        <v>35</v>
      </c>
      <c r="G58" s="45"/>
      <c r="H58" s="45"/>
      <c r="I58" s="45"/>
      <c r="J58" s="45">
        <v>35</v>
      </c>
      <c r="K58" s="45"/>
      <c r="L58" s="45"/>
      <c r="M58" s="45"/>
      <c r="N58" s="46"/>
      <c r="O58" s="61"/>
    </row>
    <row r="59" spans="1:15">
      <c r="A59" s="47">
        <v>53</v>
      </c>
      <c r="B59" s="45" t="s">
        <v>298</v>
      </c>
      <c r="C59" s="45" t="s">
        <v>303</v>
      </c>
      <c r="D59" s="45"/>
      <c r="E59" s="45" t="s">
        <v>108</v>
      </c>
      <c r="F59" s="45">
        <v>40</v>
      </c>
      <c r="G59" s="45"/>
      <c r="H59" s="45"/>
      <c r="I59" s="45"/>
      <c r="J59" s="45">
        <v>40</v>
      </c>
      <c r="K59" s="45"/>
      <c r="L59" s="45"/>
      <c r="M59" s="45"/>
      <c r="N59" s="46"/>
      <c r="O59" s="61"/>
    </row>
    <row r="60" spans="1:15">
      <c r="A60" s="47">
        <v>54</v>
      </c>
      <c r="B60" s="45" t="s">
        <v>303</v>
      </c>
      <c r="C60" s="45" t="s">
        <v>305</v>
      </c>
      <c r="D60" s="45"/>
      <c r="E60" s="45" t="s">
        <v>108</v>
      </c>
      <c r="F60" s="45">
        <v>33</v>
      </c>
      <c r="G60" s="45"/>
      <c r="H60" s="45"/>
      <c r="I60" s="45"/>
      <c r="J60" s="45">
        <v>33</v>
      </c>
      <c r="K60" s="45"/>
      <c r="L60" s="45"/>
      <c r="M60" s="45"/>
      <c r="N60" s="46"/>
      <c r="O60" s="61"/>
    </row>
    <row r="61" spans="1:15">
      <c r="A61" s="47">
        <v>55</v>
      </c>
      <c r="B61" s="45" t="s">
        <v>305</v>
      </c>
      <c r="C61" s="45" t="s">
        <v>311</v>
      </c>
      <c r="D61" s="45"/>
      <c r="E61" s="45" t="s">
        <v>108</v>
      </c>
      <c r="F61" s="45">
        <v>34</v>
      </c>
      <c r="G61" s="45"/>
      <c r="H61" s="45"/>
      <c r="I61" s="45"/>
      <c r="J61" s="45">
        <v>34</v>
      </c>
      <c r="K61" s="45"/>
      <c r="L61" s="45"/>
      <c r="M61" s="45"/>
      <c r="N61" s="46"/>
      <c r="O61" s="61"/>
    </row>
    <row r="62" spans="1:15">
      <c r="A62" s="47">
        <v>56</v>
      </c>
      <c r="B62" s="45" t="s">
        <v>311</v>
      </c>
      <c r="C62" s="45" t="s">
        <v>313</v>
      </c>
      <c r="D62" s="45"/>
      <c r="E62" s="45" t="s">
        <v>108</v>
      </c>
      <c r="F62" s="45">
        <v>41</v>
      </c>
      <c r="G62" s="45"/>
      <c r="H62" s="45"/>
      <c r="I62" s="45"/>
      <c r="J62" s="45">
        <v>41</v>
      </c>
      <c r="K62" s="45"/>
      <c r="L62" s="45"/>
      <c r="M62" s="45"/>
      <c r="N62" s="46"/>
      <c r="O62" s="61"/>
    </row>
    <row r="63" spans="1:15">
      <c r="A63" s="47">
        <v>57</v>
      </c>
      <c r="B63" s="45" t="s">
        <v>313</v>
      </c>
      <c r="C63" s="45" t="s">
        <v>318</v>
      </c>
      <c r="D63" s="45"/>
      <c r="E63" s="45" t="s">
        <v>108</v>
      </c>
      <c r="F63" s="45">
        <v>59</v>
      </c>
      <c r="G63" s="45"/>
      <c r="H63" s="45"/>
      <c r="I63" s="45"/>
      <c r="J63" s="45">
        <v>59</v>
      </c>
      <c r="K63" s="45"/>
      <c r="L63" s="45"/>
      <c r="M63" s="45"/>
      <c r="N63" s="46"/>
      <c r="O63" s="61"/>
    </row>
    <row r="64" spans="1:15">
      <c r="A64" s="47">
        <v>58</v>
      </c>
      <c r="B64" s="45" t="s">
        <v>318</v>
      </c>
      <c r="C64" s="45" t="s">
        <v>322</v>
      </c>
      <c r="D64" s="45"/>
      <c r="E64" s="45" t="s">
        <v>108</v>
      </c>
      <c r="F64" s="45">
        <v>69</v>
      </c>
      <c r="G64" s="45"/>
      <c r="H64" s="45"/>
      <c r="I64" s="45"/>
      <c r="J64" s="45">
        <v>69</v>
      </c>
      <c r="K64" s="45"/>
      <c r="L64" s="45"/>
      <c r="M64" s="45"/>
      <c r="N64" s="46"/>
      <c r="O64" s="61"/>
    </row>
    <row r="65" spans="1:15">
      <c r="A65" s="47">
        <v>59</v>
      </c>
      <c r="B65" s="45" t="s">
        <v>144</v>
      </c>
      <c r="C65" s="45" t="s">
        <v>327</v>
      </c>
      <c r="D65" s="45"/>
      <c r="E65" s="45" t="s">
        <v>108</v>
      </c>
      <c r="F65" s="45">
        <v>82</v>
      </c>
      <c r="G65" s="45"/>
      <c r="H65" s="45"/>
      <c r="I65" s="45"/>
      <c r="J65" s="45">
        <v>82</v>
      </c>
      <c r="K65" s="45"/>
      <c r="L65" s="45"/>
      <c r="M65" s="45"/>
      <c r="N65" s="46"/>
      <c r="O65" s="61"/>
    </row>
    <row r="66" spans="1:15">
      <c r="A66" s="47">
        <v>60</v>
      </c>
      <c r="B66" s="45" t="s">
        <v>327</v>
      </c>
      <c r="C66" s="45" t="s">
        <v>329</v>
      </c>
      <c r="D66" s="45"/>
      <c r="E66" s="45" t="s">
        <v>108</v>
      </c>
      <c r="F66" s="45">
        <v>72</v>
      </c>
      <c r="G66" s="45"/>
      <c r="H66" s="45"/>
      <c r="I66" s="45"/>
      <c r="J66" s="45">
        <v>72</v>
      </c>
      <c r="K66" s="45"/>
      <c r="L66" s="45"/>
      <c r="M66" s="45"/>
      <c r="N66" s="46"/>
      <c r="O66" s="61"/>
    </row>
    <row r="67" spans="1:15">
      <c r="A67" s="47">
        <v>61</v>
      </c>
      <c r="B67" s="45" t="s">
        <v>329</v>
      </c>
      <c r="C67" s="45" t="s">
        <v>334</v>
      </c>
      <c r="D67" s="45"/>
      <c r="E67" s="45" t="s">
        <v>108</v>
      </c>
      <c r="F67" s="45">
        <v>50</v>
      </c>
      <c r="G67" s="45"/>
      <c r="H67" s="45"/>
      <c r="I67" s="45"/>
      <c r="J67" s="45">
        <v>50</v>
      </c>
      <c r="K67" s="45"/>
      <c r="L67" s="45"/>
      <c r="M67" s="45"/>
      <c r="N67" s="46"/>
      <c r="O67" s="61"/>
    </row>
    <row r="68" spans="1:15">
      <c r="A68" s="47">
        <v>62</v>
      </c>
      <c r="B68" s="45" t="s">
        <v>334</v>
      </c>
      <c r="C68" s="45" t="s">
        <v>347</v>
      </c>
      <c r="D68" s="45"/>
      <c r="E68" s="45" t="s">
        <v>108</v>
      </c>
      <c r="F68" s="45">
        <v>51</v>
      </c>
      <c r="G68" s="45"/>
      <c r="H68" s="45"/>
      <c r="I68" s="45"/>
      <c r="J68" s="45">
        <v>51</v>
      </c>
      <c r="K68" s="45"/>
      <c r="L68" s="45"/>
      <c r="M68" s="45"/>
      <c r="N68" s="46"/>
      <c r="O68" s="61"/>
    </row>
    <row r="69" spans="1:15">
      <c r="A69" s="47">
        <v>63</v>
      </c>
      <c r="B69" s="45" t="s">
        <v>340</v>
      </c>
      <c r="C69" s="45" t="s">
        <v>345</v>
      </c>
      <c r="D69" s="45"/>
      <c r="E69" s="45" t="s">
        <v>108</v>
      </c>
      <c r="F69" s="45">
        <v>40</v>
      </c>
      <c r="G69" s="45"/>
      <c r="H69" s="45"/>
      <c r="I69" s="45"/>
      <c r="J69" s="45">
        <v>40</v>
      </c>
      <c r="K69" s="45"/>
      <c r="L69" s="45"/>
      <c r="M69" s="45"/>
      <c r="N69" s="46"/>
      <c r="O69" s="61"/>
    </row>
    <row r="70" spans="1:15">
      <c r="A70" s="47">
        <v>64</v>
      </c>
      <c r="B70" s="45" t="s">
        <v>345</v>
      </c>
      <c r="C70" s="45" t="s">
        <v>351</v>
      </c>
      <c r="D70" s="45"/>
      <c r="E70" s="45" t="s">
        <v>108</v>
      </c>
      <c r="F70" s="45">
        <v>40</v>
      </c>
      <c r="G70" s="45"/>
      <c r="H70" s="45"/>
      <c r="I70" s="45"/>
      <c r="J70" s="45">
        <v>40</v>
      </c>
      <c r="K70" s="45"/>
      <c r="L70" s="45"/>
      <c r="M70" s="45"/>
      <c r="N70" s="46"/>
      <c r="O70" s="61"/>
    </row>
    <row r="71" spans="1:15">
      <c r="A71" s="47">
        <v>65</v>
      </c>
      <c r="B71" s="45" t="s">
        <v>354</v>
      </c>
      <c r="C71" s="45" t="s">
        <v>358</v>
      </c>
      <c r="D71" s="45"/>
      <c r="E71" s="45" t="s">
        <v>108</v>
      </c>
      <c r="F71" s="45">
        <v>68.5</v>
      </c>
      <c r="G71" s="45"/>
      <c r="H71" s="45"/>
      <c r="I71" s="45"/>
      <c r="J71" s="45"/>
      <c r="K71" s="45">
        <v>68.5</v>
      </c>
      <c r="L71" s="45"/>
      <c r="M71" s="45"/>
      <c r="N71" s="46"/>
      <c r="O71" s="61"/>
    </row>
    <row r="72" spans="1:15">
      <c r="A72" s="47">
        <v>66</v>
      </c>
      <c r="B72" s="45" t="s">
        <v>358</v>
      </c>
      <c r="C72" s="45" t="s">
        <v>360</v>
      </c>
      <c r="D72" s="45"/>
      <c r="E72" s="45" t="s">
        <v>108</v>
      </c>
      <c r="F72" s="45">
        <v>64.5</v>
      </c>
      <c r="G72" s="45"/>
      <c r="H72" s="45"/>
      <c r="I72" s="45"/>
      <c r="J72" s="45"/>
      <c r="K72" s="45">
        <v>64.5</v>
      </c>
      <c r="L72" s="45"/>
      <c r="M72" s="45"/>
      <c r="N72" s="46"/>
      <c r="O72" s="61"/>
    </row>
    <row r="73" spans="1:15">
      <c r="A73" s="47">
        <v>67</v>
      </c>
      <c r="B73" s="45" t="s">
        <v>360</v>
      </c>
      <c r="C73" s="45" t="s">
        <v>365</v>
      </c>
      <c r="D73" s="45"/>
      <c r="E73" s="45" t="s">
        <v>108</v>
      </c>
      <c r="F73" s="45">
        <v>52.2</v>
      </c>
      <c r="G73" s="45"/>
      <c r="H73" s="45"/>
      <c r="I73" s="45"/>
      <c r="J73" s="45"/>
      <c r="K73" s="45">
        <v>52.2</v>
      </c>
      <c r="L73" s="45"/>
      <c r="M73" s="45"/>
      <c r="N73" s="46"/>
      <c r="O73" s="61"/>
    </row>
    <row r="74" spans="1:15">
      <c r="A74" s="47">
        <v>68</v>
      </c>
      <c r="B74" s="45" t="s">
        <v>365</v>
      </c>
      <c r="C74" s="45" t="s">
        <v>367</v>
      </c>
      <c r="D74" s="45"/>
      <c r="E74" s="45" t="s">
        <v>108</v>
      </c>
      <c r="F74" s="45">
        <v>38</v>
      </c>
      <c r="G74" s="45"/>
      <c r="H74" s="45"/>
      <c r="I74" s="45"/>
      <c r="J74" s="45"/>
      <c r="K74" s="45">
        <v>38</v>
      </c>
      <c r="L74" s="45"/>
      <c r="M74" s="45"/>
      <c r="N74" s="46"/>
      <c r="O74" s="61"/>
    </row>
    <row r="75" spans="1:15">
      <c r="A75" s="47">
        <v>69</v>
      </c>
      <c r="B75" s="45" t="s">
        <v>367</v>
      </c>
      <c r="C75" s="45" t="s">
        <v>372</v>
      </c>
      <c r="D75" s="45"/>
      <c r="E75" s="45" t="s">
        <v>108</v>
      </c>
      <c r="F75" s="45">
        <v>60.3</v>
      </c>
      <c r="G75" s="45"/>
      <c r="H75" s="45"/>
      <c r="I75" s="45"/>
      <c r="J75" s="45"/>
      <c r="K75" s="45">
        <v>60.3</v>
      </c>
      <c r="L75" s="45"/>
      <c r="M75" s="45"/>
      <c r="N75" s="46"/>
      <c r="O75" s="61"/>
    </row>
    <row r="76" spans="1:15">
      <c r="A76" s="47">
        <v>70</v>
      </c>
      <c r="B76" s="45" t="s">
        <v>372</v>
      </c>
      <c r="C76" s="45" t="s">
        <v>377</v>
      </c>
      <c r="D76" s="45"/>
      <c r="E76" s="45" t="s">
        <v>108</v>
      </c>
      <c r="F76" s="45">
        <v>50</v>
      </c>
      <c r="G76" s="45"/>
      <c r="H76" s="45"/>
      <c r="I76" s="45"/>
      <c r="J76" s="45"/>
      <c r="K76" s="45">
        <v>50</v>
      </c>
      <c r="L76" s="45"/>
      <c r="M76" s="45"/>
      <c r="N76" s="46"/>
      <c r="O76" s="61"/>
    </row>
    <row r="77" spans="1:15">
      <c r="A77" s="47">
        <v>71</v>
      </c>
      <c r="B77" s="45" t="s">
        <v>377</v>
      </c>
      <c r="C77" s="45" t="s">
        <v>383</v>
      </c>
      <c r="D77" s="45"/>
      <c r="E77" s="45" t="s">
        <v>108</v>
      </c>
      <c r="F77" s="45">
        <v>49</v>
      </c>
      <c r="G77" s="45"/>
      <c r="H77" s="45"/>
      <c r="I77" s="45"/>
      <c r="J77" s="45"/>
      <c r="K77" s="45">
        <v>49</v>
      </c>
      <c r="L77" s="45"/>
      <c r="M77" s="45"/>
      <c r="N77" s="46"/>
      <c r="O77" s="61"/>
    </row>
    <row r="78" spans="1:15">
      <c r="A78" s="47">
        <v>72</v>
      </c>
      <c r="B78" s="45" t="s">
        <v>383</v>
      </c>
      <c r="C78" s="45" t="s">
        <v>386</v>
      </c>
      <c r="D78" s="45"/>
      <c r="E78" s="45" t="s">
        <v>108</v>
      </c>
      <c r="F78" s="45">
        <v>26</v>
      </c>
      <c r="G78" s="45"/>
      <c r="H78" s="45"/>
      <c r="I78" s="45"/>
      <c r="J78" s="45"/>
      <c r="K78" s="45">
        <v>26</v>
      </c>
      <c r="L78" s="45"/>
      <c r="M78" s="45"/>
      <c r="N78" s="46"/>
      <c r="O78" s="61"/>
    </row>
    <row r="79" spans="1:15">
      <c r="A79" s="47">
        <v>73</v>
      </c>
      <c r="B79" s="45" t="s">
        <v>386</v>
      </c>
      <c r="C79" s="45" t="s">
        <v>389</v>
      </c>
      <c r="D79" s="45"/>
      <c r="E79" s="45" t="s">
        <v>108</v>
      </c>
      <c r="F79" s="45">
        <v>93</v>
      </c>
      <c r="G79" s="45"/>
      <c r="H79" s="45"/>
      <c r="I79" s="45"/>
      <c r="J79" s="45"/>
      <c r="K79" s="45">
        <v>93</v>
      </c>
      <c r="L79" s="45"/>
      <c r="M79" s="45"/>
      <c r="N79" s="46"/>
      <c r="O79" s="61"/>
    </row>
    <row r="80" spans="1:15">
      <c r="A80" s="47">
        <v>74</v>
      </c>
      <c r="B80" s="45" t="s">
        <v>389</v>
      </c>
      <c r="C80" s="45" t="s">
        <v>396</v>
      </c>
      <c r="D80" s="45"/>
      <c r="E80" s="45" t="s">
        <v>108</v>
      </c>
      <c r="F80" s="45">
        <v>34</v>
      </c>
      <c r="G80" s="45"/>
      <c r="H80" s="45"/>
      <c r="I80" s="45"/>
      <c r="J80" s="45"/>
      <c r="K80" s="45">
        <v>34</v>
      </c>
      <c r="L80" s="45"/>
      <c r="M80" s="45"/>
      <c r="N80" s="46"/>
      <c r="O80" s="61"/>
    </row>
    <row r="81" spans="1:15">
      <c r="A81" s="47">
        <v>75</v>
      </c>
      <c r="B81" s="45" t="s">
        <v>396</v>
      </c>
      <c r="C81" s="45" t="s">
        <v>401</v>
      </c>
      <c r="D81" s="45"/>
      <c r="E81" s="45" t="s">
        <v>108</v>
      </c>
      <c r="F81" s="45">
        <v>50</v>
      </c>
      <c r="G81" s="45"/>
      <c r="H81" s="45"/>
      <c r="I81" s="45"/>
      <c r="J81" s="45"/>
      <c r="K81" s="45">
        <v>50</v>
      </c>
      <c r="L81" s="45"/>
      <c r="M81" s="45"/>
      <c r="N81" s="46"/>
      <c r="O81" s="61"/>
    </row>
    <row r="82" spans="1:15">
      <c r="A82" s="47">
        <v>76</v>
      </c>
      <c r="B82" s="45" t="s">
        <v>401</v>
      </c>
      <c r="C82" s="45" t="s">
        <v>404</v>
      </c>
      <c r="D82" s="45"/>
      <c r="E82" s="45" t="s">
        <v>108</v>
      </c>
      <c r="F82" s="45">
        <v>56</v>
      </c>
      <c r="G82" s="45"/>
      <c r="H82" s="45"/>
      <c r="I82" s="45"/>
      <c r="J82" s="45"/>
      <c r="K82" s="45">
        <v>56</v>
      </c>
      <c r="L82" s="45"/>
      <c r="M82" s="45"/>
      <c r="N82" s="46"/>
      <c r="O82" s="61"/>
    </row>
    <row r="83" spans="1:15">
      <c r="A83" s="47">
        <v>77</v>
      </c>
      <c r="B83" s="45" t="s">
        <v>404</v>
      </c>
      <c r="C83" s="45" t="s">
        <v>406</v>
      </c>
      <c r="D83" s="45"/>
      <c r="E83" s="45" t="s">
        <v>108</v>
      </c>
      <c r="F83" s="45">
        <v>34</v>
      </c>
      <c r="G83" s="45"/>
      <c r="H83" s="45"/>
      <c r="I83" s="45"/>
      <c r="J83" s="45"/>
      <c r="K83" s="45">
        <v>34</v>
      </c>
      <c r="L83" s="45"/>
      <c r="M83" s="45"/>
      <c r="N83" s="46"/>
      <c r="O83" s="61"/>
    </row>
    <row r="84" spans="1:15">
      <c r="A84" s="47">
        <v>78</v>
      </c>
      <c r="B84" s="45" t="s">
        <v>406</v>
      </c>
      <c r="C84" s="45" t="s">
        <v>408</v>
      </c>
      <c r="D84" s="45"/>
      <c r="E84" s="45" t="s">
        <v>108</v>
      </c>
      <c r="F84" s="45">
        <v>46</v>
      </c>
      <c r="G84" s="45"/>
      <c r="H84" s="45"/>
      <c r="I84" s="45"/>
      <c r="J84" s="45"/>
      <c r="K84" s="45">
        <v>46</v>
      </c>
      <c r="L84" s="45"/>
      <c r="M84" s="45"/>
      <c r="N84" s="46"/>
      <c r="O84" s="61"/>
    </row>
    <row r="85" spans="1:15">
      <c r="A85" s="47">
        <v>79</v>
      </c>
      <c r="B85" s="45" t="s">
        <v>408</v>
      </c>
      <c r="C85" s="45" t="s">
        <v>411</v>
      </c>
      <c r="D85" s="45"/>
      <c r="E85" s="45" t="s">
        <v>108</v>
      </c>
      <c r="F85" s="45">
        <v>76.5</v>
      </c>
      <c r="G85" s="45"/>
      <c r="H85" s="45"/>
      <c r="I85" s="45"/>
      <c r="J85" s="45"/>
      <c r="K85" s="45">
        <v>76.5</v>
      </c>
      <c r="L85" s="45"/>
      <c r="M85" s="45"/>
      <c r="N85" s="46"/>
      <c r="O85" s="61"/>
    </row>
    <row r="86" spans="1:15">
      <c r="A86" s="47">
        <v>80</v>
      </c>
      <c r="B86" s="45" t="s">
        <v>411</v>
      </c>
      <c r="C86" s="45" t="s">
        <v>418</v>
      </c>
      <c r="D86" s="45"/>
      <c r="E86" s="45" t="s">
        <v>108</v>
      </c>
      <c r="F86" s="45">
        <v>47.2</v>
      </c>
      <c r="G86" s="45"/>
      <c r="H86" s="45"/>
      <c r="I86" s="45"/>
      <c r="J86" s="45"/>
      <c r="K86" s="45">
        <v>47.2</v>
      </c>
      <c r="L86" s="45"/>
      <c r="M86" s="45"/>
      <c r="N86" s="46"/>
      <c r="O86" s="61"/>
    </row>
    <row r="87" spans="1:15">
      <c r="A87" s="47">
        <v>81</v>
      </c>
      <c r="B87" s="45" t="s">
        <v>418</v>
      </c>
      <c r="C87" s="45" t="s">
        <v>421</v>
      </c>
      <c r="D87" s="45"/>
      <c r="E87" s="45" t="s">
        <v>108</v>
      </c>
      <c r="F87" s="45">
        <v>43</v>
      </c>
      <c r="G87" s="45"/>
      <c r="H87" s="45"/>
      <c r="I87" s="45"/>
      <c r="J87" s="45"/>
      <c r="K87" s="45">
        <v>43</v>
      </c>
      <c r="L87" s="45"/>
      <c r="M87" s="45"/>
      <c r="N87" s="46"/>
      <c r="O87" s="61"/>
    </row>
    <row r="88" spans="1:15">
      <c r="A88" s="47">
        <v>82</v>
      </c>
      <c r="B88" s="45" t="s">
        <v>421</v>
      </c>
      <c r="C88" s="45" t="s">
        <v>423</v>
      </c>
      <c r="D88" s="45"/>
      <c r="E88" s="45" t="s">
        <v>108</v>
      </c>
      <c r="F88" s="45">
        <v>40</v>
      </c>
      <c r="G88" s="45"/>
      <c r="H88" s="45"/>
      <c r="I88" s="45"/>
      <c r="J88" s="45"/>
      <c r="K88" s="45">
        <v>40</v>
      </c>
      <c r="L88" s="45"/>
      <c r="M88" s="45"/>
      <c r="N88" s="46"/>
      <c r="O88" s="61"/>
    </row>
    <row r="89" spans="1:15">
      <c r="A89" s="47">
        <v>83</v>
      </c>
      <c r="B89" s="45" t="s">
        <v>423</v>
      </c>
      <c r="C89" s="45" t="s">
        <v>428</v>
      </c>
      <c r="D89" s="45"/>
      <c r="E89" s="45" t="s">
        <v>108</v>
      </c>
      <c r="F89" s="45">
        <v>66</v>
      </c>
      <c r="G89" s="45"/>
      <c r="H89" s="45"/>
      <c r="I89" s="45"/>
      <c r="J89" s="45"/>
      <c r="K89" s="45">
        <v>66</v>
      </c>
      <c r="L89" s="45"/>
      <c r="M89" s="45"/>
      <c r="N89" s="46"/>
      <c r="O89" s="61"/>
    </row>
    <row r="90" spans="1:15">
      <c r="A90" s="47">
        <v>84</v>
      </c>
      <c r="B90" s="45" t="s">
        <v>428</v>
      </c>
      <c r="C90" s="45" t="s">
        <v>433</v>
      </c>
      <c r="D90" s="45"/>
      <c r="E90" s="45" t="s">
        <v>108</v>
      </c>
      <c r="F90" s="45">
        <v>47.5</v>
      </c>
      <c r="G90" s="45"/>
      <c r="H90" s="45"/>
      <c r="I90" s="45"/>
      <c r="J90" s="45"/>
      <c r="K90" s="45">
        <v>47.5</v>
      </c>
      <c r="L90" s="45"/>
      <c r="M90" s="45"/>
      <c r="N90" s="46"/>
      <c r="O90" s="61"/>
    </row>
    <row r="91" spans="1:15">
      <c r="A91" s="47">
        <v>85</v>
      </c>
      <c r="B91" s="45" t="s">
        <v>433</v>
      </c>
      <c r="C91" s="45" t="s">
        <v>435</v>
      </c>
      <c r="D91" s="45"/>
      <c r="E91" s="45" t="s">
        <v>108</v>
      </c>
      <c r="F91" s="45">
        <v>26.1</v>
      </c>
      <c r="G91" s="45"/>
      <c r="H91" s="45"/>
      <c r="I91" s="45"/>
      <c r="J91" s="45"/>
      <c r="K91" s="45">
        <v>26.1</v>
      </c>
      <c r="L91" s="45"/>
      <c r="M91" s="45"/>
      <c r="N91" s="46"/>
      <c r="O91" s="61"/>
    </row>
    <row r="92" spans="1:15">
      <c r="A92" s="47">
        <v>86</v>
      </c>
      <c r="B92" s="45" t="s">
        <v>435</v>
      </c>
      <c r="C92" s="45" t="s">
        <v>439</v>
      </c>
      <c r="D92" s="45"/>
      <c r="E92" s="45" t="s">
        <v>108</v>
      </c>
      <c r="F92" s="45">
        <v>22.7</v>
      </c>
      <c r="G92" s="45"/>
      <c r="H92" s="45"/>
      <c r="I92" s="45"/>
      <c r="J92" s="45"/>
      <c r="K92" s="45">
        <v>22.7</v>
      </c>
      <c r="L92" s="45"/>
      <c r="M92" s="45"/>
      <c r="N92" s="46"/>
      <c r="O92" s="61"/>
    </row>
    <row r="93" spans="1:15">
      <c r="A93" s="47">
        <v>87</v>
      </c>
      <c r="B93" s="45" t="s">
        <v>439</v>
      </c>
      <c r="C93" s="45" t="s">
        <v>445</v>
      </c>
      <c r="D93" s="45"/>
      <c r="E93" s="45" t="s">
        <v>108</v>
      </c>
      <c r="F93" s="45">
        <v>70</v>
      </c>
      <c r="G93" s="45"/>
      <c r="H93" s="45"/>
      <c r="I93" s="45"/>
      <c r="J93" s="45"/>
      <c r="K93" s="45">
        <v>70</v>
      </c>
      <c r="L93" s="45"/>
      <c r="M93" s="45"/>
      <c r="N93" s="46"/>
      <c r="O93" s="61"/>
    </row>
    <row r="94" spans="1:15">
      <c r="A94" s="47">
        <v>88</v>
      </c>
      <c r="B94" s="45" t="s">
        <v>445</v>
      </c>
      <c r="C94" s="45" t="s">
        <v>452</v>
      </c>
      <c r="D94" s="45"/>
      <c r="E94" s="45" t="s">
        <v>108</v>
      </c>
      <c r="F94" s="45">
        <v>35.5</v>
      </c>
      <c r="G94" s="45"/>
      <c r="H94" s="45"/>
      <c r="I94" s="45"/>
      <c r="J94" s="45"/>
      <c r="K94" s="45">
        <v>35.5</v>
      </c>
      <c r="L94" s="45"/>
      <c r="M94" s="45"/>
      <c r="N94" s="46"/>
      <c r="O94" s="61"/>
    </row>
    <row r="95" spans="1:15">
      <c r="A95" s="47">
        <v>89</v>
      </c>
      <c r="B95" s="45" t="s">
        <v>452</v>
      </c>
      <c r="C95" s="45" t="s">
        <v>455</v>
      </c>
      <c r="D95" s="45"/>
      <c r="E95" s="45" t="s">
        <v>108</v>
      </c>
      <c r="F95" s="45">
        <v>36</v>
      </c>
      <c r="G95" s="45"/>
      <c r="H95" s="45"/>
      <c r="I95" s="45"/>
      <c r="J95" s="45"/>
      <c r="K95" s="45">
        <v>36</v>
      </c>
      <c r="L95" s="45"/>
      <c r="M95" s="45"/>
      <c r="N95" s="46"/>
      <c r="O95" s="61"/>
    </row>
    <row r="96" spans="1:15">
      <c r="A96" s="47">
        <v>90</v>
      </c>
      <c r="B96" s="45" t="s">
        <v>455</v>
      </c>
      <c r="C96" s="45" t="s">
        <v>461</v>
      </c>
      <c r="D96" s="45"/>
      <c r="E96" s="45" t="s">
        <v>108</v>
      </c>
      <c r="F96" s="45">
        <v>30</v>
      </c>
      <c r="G96" s="45"/>
      <c r="H96" s="45"/>
      <c r="I96" s="45"/>
      <c r="J96" s="45"/>
      <c r="K96" s="45">
        <v>30</v>
      </c>
      <c r="L96" s="45"/>
      <c r="M96" s="45"/>
      <c r="N96" s="46"/>
      <c r="O96" s="61"/>
    </row>
    <row r="97" spans="1:15">
      <c r="A97" s="47">
        <v>91</v>
      </c>
      <c r="B97" s="45" t="s">
        <v>461</v>
      </c>
      <c r="C97" s="45" t="s">
        <v>463</v>
      </c>
      <c r="D97" s="45"/>
      <c r="E97" s="45" t="s">
        <v>108</v>
      </c>
      <c r="F97" s="45">
        <v>15.8</v>
      </c>
      <c r="G97" s="45"/>
      <c r="H97" s="45"/>
      <c r="I97" s="45"/>
      <c r="J97" s="45"/>
      <c r="K97" s="45">
        <v>16</v>
      </c>
      <c r="L97" s="45"/>
      <c r="M97" s="45"/>
      <c r="N97" s="46"/>
      <c r="O97" s="61"/>
    </row>
    <row r="98" spans="1:15">
      <c r="A98" s="47">
        <v>92</v>
      </c>
      <c r="B98" s="45" t="s">
        <v>463</v>
      </c>
      <c r="C98" s="45" t="s">
        <v>467</v>
      </c>
      <c r="D98" s="45"/>
      <c r="E98" s="45" t="s">
        <v>108</v>
      </c>
      <c r="F98" s="45">
        <v>43</v>
      </c>
      <c r="G98" s="45"/>
      <c r="H98" s="45"/>
      <c r="I98" s="45"/>
      <c r="J98" s="45"/>
      <c r="K98" s="45">
        <v>43</v>
      </c>
      <c r="L98" s="45"/>
      <c r="M98" s="45"/>
      <c r="N98" s="46"/>
      <c r="O98" s="61"/>
    </row>
    <row r="99" spans="1:15">
      <c r="A99" s="47">
        <v>94</v>
      </c>
      <c r="B99" s="45" t="s">
        <v>471</v>
      </c>
      <c r="C99" s="45" t="s">
        <v>477</v>
      </c>
      <c r="D99" s="45"/>
      <c r="E99" s="45" t="s">
        <v>108</v>
      </c>
      <c r="F99" s="45">
        <v>55</v>
      </c>
      <c r="G99" s="45"/>
      <c r="H99" s="45"/>
      <c r="I99" s="45"/>
      <c r="J99" s="45">
        <v>55</v>
      </c>
      <c r="K99" s="45"/>
      <c r="L99" s="45"/>
      <c r="M99" s="45"/>
      <c r="N99" s="46"/>
      <c r="O99" s="61"/>
    </row>
    <row r="100" spans="1:15">
      <c r="A100" s="47">
        <v>95</v>
      </c>
      <c r="B100" s="45" t="s">
        <v>477</v>
      </c>
      <c r="C100" s="45" t="s">
        <v>479</v>
      </c>
      <c r="D100" s="45"/>
      <c r="E100" s="45" t="s">
        <v>108</v>
      </c>
      <c r="F100" s="45">
        <v>44</v>
      </c>
      <c r="G100" s="45"/>
      <c r="H100" s="45"/>
      <c r="I100" s="45"/>
      <c r="J100" s="45">
        <v>44</v>
      </c>
      <c r="K100" s="45"/>
      <c r="L100" s="45"/>
      <c r="M100" s="45"/>
      <c r="N100" s="46"/>
      <c r="O100" s="61"/>
    </row>
    <row r="101" spans="1:15">
      <c r="A101" s="47">
        <v>96</v>
      </c>
      <c r="B101" s="45" t="s">
        <v>479</v>
      </c>
      <c r="C101" s="45" t="s">
        <v>481</v>
      </c>
      <c r="D101" s="45"/>
      <c r="E101" s="45" t="s">
        <v>108</v>
      </c>
      <c r="F101" s="45">
        <v>36</v>
      </c>
      <c r="G101" s="45"/>
      <c r="H101" s="45"/>
      <c r="I101" s="45"/>
      <c r="J101" s="45">
        <v>36</v>
      </c>
      <c r="K101" s="45"/>
      <c r="L101" s="45"/>
      <c r="M101" s="45"/>
      <c r="N101" s="46"/>
      <c r="O101" s="61"/>
    </row>
    <row r="102" spans="1:15">
      <c r="A102" s="47">
        <v>97</v>
      </c>
      <c r="B102" s="45" t="s">
        <v>481</v>
      </c>
      <c r="C102" s="45" t="s">
        <v>483</v>
      </c>
      <c r="D102" s="45"/>
      <c r="E102" s="45" t="s">
        <v>108</v>
      </c>
      <c r="F102" s="45">
        <v>46.1</v>
      </c>
      <c r="G102" s="45"/>
      <c r="H102" s="45"/>
      <c r="I102" s="45"/>
      <c r="J102" s="45">
        <v>46.1</v>
      </c>
      <c r="K102" s="45"/>
      <c r="L102" s="45"/>
      <c r="M102" s="45"/>
      <c r="N102" s="46"/>
      <c r="O102" s="61"/>
    </row>
    <row r="103" spans="1:15">
      <c r="A103" s="47">
        <v>98</v>
      </c>
      <c r="B103" s="45" t="s">
        <v>483</v>
      </c>
      <c r="C103" s="45" t="s">
        <v>489</v>
      </c>
      <c r="D103" s="45"/>
      <c r="E103" s="45" t="s">
        <v>108</v>
      </c>
      <c r="F103" s="45">
        <v>65</v>
      </c>
      <c r="G103" s="45"/>
      <c r="H103" s="45"/>
      <c r="I103" s="45"/>
      <c r="J103" s="45">
        <v>65</v>
      </c>
      <c r="K103" s="45"/>
      <c r="L103" s="45"/>
      <c r="M103" s="45"/>
      <c r="N103" s="46"/>
      <c r="O103" s="61"/>
    </row>
    <row r="104" spans="1:15">
      <c r="A104" s="47">
        <v>99</v>
      </c>
      <c r="B104" s="45" t="s">
        <v>489</v>
      </c>
      <c r="C104" s="45" t="s">
        <v>492</v>
      </c>
      <c r="D104" s="45"/>
      <c r="E104" s="45" t="s">
        <v>108</v>
      </c>
      <c r="F104" s="45">
        <v>37.4</v>
      </c>
      <c r="G104" s="45"/>
      <c r="H104" s="45"/>
      <c r="I104" s="45"/>
      <c r="J104" s="45">
        <v>37.4</v>
      </c>
      <c r="K104" s="45"/>
      <c r="L104" s="45"/>
      <c r="M104" s="45"/>
      <c r="N104" s="46"/>
      <c r="O104" s="61"/>
    </row>
    <row r="105" spans="1:15">
      <c r="A105" s="47">
        <v>100</v>
      </c>
      <c r="B105" s="45" t="s">
        <v>492</v>
      </c>
      <c r="C105" s="45" t="s">
        <v>493</v>
      </c>
      <c r="D105" s="45"/>
      <c r="E105" s="45" t="s">
        <v>108</v>
      </c>
      <c r="F105" s="45">
        <v>42.65</v>
      </c>
      <c r="G105" s="45"/>
      <c r="H105" s="45"/>
      <c r="I105" s="45"/>
      <c r="J105" s="45">
        <v>42.65</v>
      </c>
      <c r="K105" s="45"/>
      <c r="L105" s="45"/>
      <c r="M105" s="45"/>
      <c r="N105" s="46"/>
      <c r="O105" s="61"/>
    </row>
    <row r="106" spans="1:15">
      <c r="A106" s="47">
        <v>101</v>
      </c>
      <c r="B106" s="45" t="s">
        <v>493</v>
      </c>
      <c r="C106" s="45" t="s">
        <v>495</v>
      </c>
      <c r="D106" s="45"/>
      <c r="E106" s="45" t="s">
        <v>108</v>
      </c>
      <c r="F106" s="45">
        <v>32</v>
      </c>
      <c r="G106" s="45"/>
      <c r="H106" s="45"/>
      <c r="I106" s="45"/>
      <c r="J106" s="45">
        <v>32</v>
      </c>
      <c r="K106" s="45"/>
      <c r="L106" s="45"/>
      <c r="M106" s="45"/>
      <c r="N106" s="46"/>
      <c r="O106" s="61"/>
    </row>
    <row r="107" spans="1:15">
      <c r="A107" s="47">
        <v>102</v>
      </c>
      <c r="B107" s="45" t="s">
        <v>495</v>
      </c>
      <c r="C107" s="45" t="s">
        <v>500</v>
      </c>
      <c r="D107" s="45"/>
      <c r="E107" s="45" t="s">
        <v>108</v>
      </c>
      <c r="F107" s="45">
        <v>47</v>
      </c>
      <c r="G107" s="45"/>
      <c r="H107" s="45"/>
      <c r="I107" s="45"/>
      <c r="J107" s="45">
        <v>47</v>
      </c>
      <c r="K107" s="45"/>
      <c r="L107" s="45"/>
      <c r="M107" s="45"/>
      <c r="N107" s="46"/>
      <c r="O107" s="61"/>
    </row>
    <row r="108" spans="1:15">
      <c r="A108" s="47">
        <v>103</v>
      </c>
      <c r="B108" s="45" t="s">
        <v>500</v>
      </c>
      <c r="C108" s="45" t="s">
        <v>503</v>
      </c>
      <c r="D108" s="45"/>
      <c r="E108" s="45" t="s">
        <v>108</v>
      </c>
      <c r="F108" s="45">
        <v>54</v>
      </c>
      <c r="G108" s="45"/>
      <c r="H108" s="45"/>
      <c r="I108" s="45"/>
      <c r="J108" s="45">
        <v>54</v>
      </c>
      <c r="K108" s="45"/>
      <c r="L108" s="45"/>
      <c r="M108" s="45"/>
      <c r="N108" s="46"/>
      <c r="O108" s="61"/>
    </row>
    <row r="109" spans="1:15">
      <c r="A109" s="47">
        <v>105</v>
      </c>
      <c r="B109" s="45" t="s">
        <v>503</v>
      </c>
      <c r="C109" s="45" t="s">
        <v>509</v>
      </c>
      <c r="D109" s="45"/>
      <c r="E109" s="45" t="s">
        <v>108</v>
      </c>
      <c r="F109" s="45">
        <v>38.82</v>
      </c>
      <c r="G109" s="45"/>
      <c r="H109" s="45"/>
      <c r="I109" s="45"/>
      <c r="J109" s="45">
        <v>38.82</v>
      </c>
      <c r="K109" s="45"/>
      <c r="L109" s="45"/>
      <c r="M109" s="45"/>
      <c r="N109" s="46"/>
      <c r="O109" s="61"/>
    </row>
    <row r="110" spans="1:15">
      <c r="A110" s="47">
        <v>106</v>
      </c>
      <c r="B110" s="45" t="s">
        <v>509</v>
      </c>
      <c r="C110" s="45" t="s">
        <v>511</v>
      </c>
      <c r="D110" s="45"/>
      <c r="E110" s="45" t="s">
        <v>108</v>
      </c>
      <c r="F110" s="45">
        <v>54.2</v>
      </c>
      <c r="G110" s="45"/>
      <c r="H110" s="45"/>
      <c r="I110" s="45"/>
      <c r="J110" s="45">
        <v>54.2</v>
      </c>
      <c r="K110" s="45"/>
      <c r="L110" s="45"/>
      <c r="M110" s="45"/>
      <c r="N110" s="46"/>
      <c r="O110" s="61"/>
    </row>
    <row r="111" spans="1:15">
      <c r="A111" s="47">
        <v>107</v>
      </c>
      <c r="B111" s="45" t="s">
        <v>511</v>
      </c>
      <c r="C111" s="45" t="s">
        <v>513</v>
      </c>
      <c r="D111" s="45"/>
      <c r="E111" s="45" t="s">
        <v>108</v>
      </c>
      <c r="F111" s="45">
        <v>60</v>
      </c>
      <c r="G111" s="45"/>
      <c r="H111" s="45"/>
      <c r="I111" s="45"/>
      <c r="J111" s="45">
        <v>60</v>
      </c>
      <c r="K111" s="45"/>
      <c r="L111" s="45"/>
      <c r="M111" s="45"/>
      <c r="N111" s="46"/>
      <c r="O111" s="61"/>
    </row>
    <row r="112" spans="1:15">
      <c r="A112" s="47">
        <v>108</v>
      </c>
      <c r="B112" s="45" t="s">
        <v>513</v>
      </c>
      <c r="C112" s="45" t="s">
        <v>515</v>
      </c>
      <c r="D112" s="45"/>
      <c r="E112" s="45" t="s">
        <v>108</v>
      </c>
      <c r="F112" s="45">
        <v>60</v>
      </c>
      <c r="G112" s="45"/>
      <c r="H112" s="45"/>
      <c r="I112" s="45"/>
      <c r="J112" s="45">
        <v>60</v>
      </c>
      <c r="K112" s="45"/>
      <c r="L112" s="45"/>
      <c r="M112" s="45"/>
      <c r="N112" s="46"/>
      <c r="O112" s="61"/>
    </row>
    <row r="113" spans="1:15">
      <c r="A113" s="47">
        <v>109</v>
      </c>
      <c r="B113" s="45" t="s">
        <v>515</v>
      </c>
      <c r="C113" s="45" t="s">
        <v>520</v>
      </c>
      <c r="D113" s="45"/>
      <c r="E113" s="45" t="s">
        <v>108</v>
      </c>
      <c r="F113" s="45">
        <v>42</v>
      </c>
      <c r="G113" s="45"/>
      <c r="H113" s="45"/>
      <c r="I113" s="45"/>
      <c r="J113" s="45">
        <v>42</v>
      </c>
      <c r="K113" s="45"/>
      <c r="L113" s="45"/>
      <c r="M113" s="45"/>
      <c r="N113" s="46"/>
      <c r="O113" s="61"/>
    </row>
    <row r="114" spans="1:15">
      <c r="A114" s="47">
        <v>110</v>
      </c>
      <c r="B114" s="45" t="s">
        <v>520</v>
      </c>
      <c r="C114" s="45" t="s">
        <v>526</v>
      </c>
      <c r="D114" s="45"/>
      <c r="E114" s="45" t="s">
        <v>108</v>
      </c>
      <c r="F114" s="45">
        <v>57</v>
      </c>
      <c r="G114" s="45"/>
      <c r="H114" s="45"/>
      <c r="I114" s="45"/>
      <c r="J114" s="45">
        <v>57</v>
      </c>
      <c r="K114" s="45"/>
      <c r="L114" s="45"/>
      <c r="M114" s="45"/>
      <c r="N114" s="46"/>
      <c r="O114" s="61"/>
    </row>
    <row r="115" spans="1:15">
      <c r="A115" s="47">
        <v>111</v>
      </c>
      <c r="B115" s="45" t="s">
        <v>526</v>
      </c>
      <c r="C115" s="45" t="s">
        <v>534</v>
      </c>
      <c r="D115" s="45"/>
      <c r="E115" s="45" t="s">
        <v>108</v>
      </c>
      <c r="F115" s="45">
        <v>60</v>
      </c>
      <c r="G115" s="45"/>
      <c r="H115" s="45"/>
      <c r="I115" s="45"/>
      <c r="J115" s="45">
        <v>60</v>
      </c>
      <c r="K115" s="45"/>
      <c r="L115" s="45"/>
      <c r="M115" s="45"/>
      <c r="N115" s="46"/>
      <c r="O115" s="61"/>
    </row>
    <row r="116" spans="1:15">
      <c r="A116" s="47">
        <v>112</v>
      </c>
      <c r="B116" s="45" t="s">
        <v>534</v>
      </c>
      <c r="C116" s="45" t="s">
        <v>536</v>
      </c>
      <c r="D116" s="45"/>
      <c r="E116" s="45" t="s">
        <v>108</v>
      </c>
      <c r="F116" s="45">
        <v>25.2</v>
      </c>
      <c r="G116" s="45"/>
      <c r="H116" s="45"/>
      <c r="I116" s="45"/>
      <c r="J116" s="45">
        <v>25.2</v>
      </c>
      <c r="K116" s="45"/>
      <c r="L116" s="45"/>
      <c r="M116" s="45"/>
      <c r="N116" s="46"/>
      <c r="O116" s="61"/>
    </row>
    <row r="117" spans="1:15">
      <c r="A117" s="47">
        <v>113</v>
      </c>
      <c r="B117" s="45" t="s">
        <v>536</v>
      </c>
      <c r="C117" s="45" t="s">
        <v>538</v>
      </c>
      <c r="D117" s="45"/>
      <c r="E117" s="45" t="s">
        <v>108</v>
      </c>
      <c r="F117" s="45">
        <v>29.2</v>
      </c>
      <c r="G117" s="45"/>
      <c r="H117" s="45"/>
      <c r="I117" s="45"/>
      <c r="J117" s="45">
        <v>29.2</v>
      </c>
      <c r="K117" s="45"/>
      <c r="L117" s="45"/>
      <c r="M117" s="45"/>
      <c r="N117" s="46"/>
      <c r="O117" s="61"/>
    </row>
    <row r="118" spans="1:15">
      <c r="A118" s="47">
        <v>114</v>
      </c>
      <c r="B118" s="45" t="s">
        <v>538</v>
      </c>
      <c r="C118" s="45" t="s">
        <v>542</v>
      </c>
      <c r="D118" s="45"/>
      <c r="E118" s="45" t="s">
        <v>108</v>
      </c>
      <c r="F118" s="45">
        <v>30.4</v>
      </c>
      <c r="G118" s="45"/>
      <c r="H118" s="45"/>
      <c r="I118" s="45"/>
      <c r="J118" s="45">
        <v>30.4</v>
      </c>
      <c r="K118" s="45"/>
      <c r="L118" s="45"/>
      <c r="M118" s="45"/>
      <c r="N118" s="46"/>
      <c r="O118" s="61"/>
    </row>
    <row r="119" spans="1:15">
      <c r="A119" s="47">
        <v>115</v>
      </c>
      <c r="B119" s="45" t="s">
        <v>542</v>
      </c>
      <c r="C119" s="45" t="s">
        <v>546</v>
      </c>
      <c r="D119" s="45"/>
      <c r="E119" s="45" t="s">
        <v>108</v>
      </c>
      <c r="F119" s="45">
        <v>38.299999999999997</v>
      </c>
      <c r="G119" s="45"/>
      <c r="H119" s="45"/>
      <c r="I119" s="45"/>
      <c r="J119" s="45">
        <v>38.299999999999997</v>
      </c>
      <c r="K119" s="45"/>
      <c r="L119" s="45"/>
      <c r="M119" s="45"/>
      <c r="N119" s="46"/>
      <c r="O119" s="61"/>
    </row>
    <row r="120" spans="1:15">
      <c r="A120" s="47">
        <v>116</v>
      </c>
      <c r="B120" s="45" t="s">
        <v>546</v>
      </c>
      <c r="C120" s="45" t="s">
        <v>548</v>
      </c>
      <c r="D120" s="45"/>
      <c r="E120" s="45" t="s">
        <v>108</v>
      </c>
      <c r="F120" s="45">
        <v>50.5</v>
      </c>
      <c r="G120" s="45"/>
      <c r="H120" s="45"/>
      <c r="I120" s="45"/>
      <c r="J120" s="45">
        <v>50.5</v>
      </c>
      <c r="K120" s="45"/>
      <c r="L120" s="45"/>
      <c r="M120" s="45"/>
      <c r="N120" s="46"/>
      <c r="O120" s="61"/>
    </row>
    <row r="121" spans="1:15">
      <c r="A121" s="47">
        <v>117</v>
      </c>
      <c r="B121" s="45" t="s">
        <v>548</v>
      </c>
      <c r="C121" s="45" t="s">
        <v>550</v>
      </c>
      <c r="D121" s="45"/>
      <c r="E121" s="45" t="s">
        <v>108</v>
      </c>
      <c r="F121" s="45">
        <v>30.3</v>
      </c>
      <c r="G121" s="45"/>
      <c r="H121" s="45"/>
      <c r="I121" s="45"/>
      <c r="J121" s="45">
        <v>30.3</v>
      </c>
      <c r="K121" s="45"/>
      <c r="L121" s="45"/>
      <c r="M121" s="45"/>
      <c r="N121" s="46"/>
      <c r="O121" s="61"/>
    </row>
    <row r="122" spans="1:15">
      <c r="A122" s="47">
        <v>118</v>
      </c>
      <c r="B122" s="45" t="s">
        <v>550</v>
      </c>
      <c r="C122" s="45" t="s">
        <v>555</v>
      </c>
      <c r="D122" s="45"/>
      <c r="E122" s="45" t="s">
        <v>108</v>
      </c>
      <c r="F122" s="45">
        <v>43.6</v>
      </c>
      <c r="G122" s="45"/>
      <c r="H122" s="45"/>
      <c r="I122" s="45"/>
      <c r="J122" s="45">
        <v>43.6</v>
      </c>
      <c r="K122" s="45"/>
      <c r="L122" s="45"/>
      <c r="M122" s="45"/>
      <c r="N122" s="46"/>
      <c r="O122" s="61"/>
    </row>
    <row r="123" spans="1:15">
      <c r="A123" s="47">
        <v>119</v>
      </c>
      <c r="B123" s="45" t="s">
        <v>555</v>
      </c>
      <c r="C123" s="45" t="s">
        <v>557</v>
      </c>
      <c r="D123" s="45"/>
      <c r="E123" s="45" t="s">
        <v>108</v>
      </c>
      <c r="F123" s="45">
        <v>26.8</v>
      </c>
      <c r="G123" s="45"/>
      <c r="H123" s="45"/>
      <c r="I123" s="45"/>
      <c r="J123" s="45">
        <v>26.8</v>
      </c>
      <c r="K123" s="45"/>
      <c r="L123" s="45"/>
      <c r="M123" s="45"/>
      <c r="N123" s="46"/>
      <c r="O123" s="61"/>
    </row>
    <row r="124" spans="1:15">
      <c r="A124" s="47">
        <v>121</v>
      </c>
      <c r="B124" s="45" t="s">
        <v>562</v>
      </c>
      <c r="C124" s="45" t="s">
        <v>564</v>
      </c>
      <c r="D124" s="45"/>
      <c r="E124" s="45" t="s">
        <v>108</v>
      </c>
      <c r="F124" s="45">
        <v>40.200000000000003</v>
      </c>
      <c r="G124" s="45"/>
      <c r="H124" s="45"/>
      <c r="I124" s="45"/>
      <c r="J124" s="45">
        <v>40.200000000000003</v>
      </c>
      <c r="K124" s="45"/>
      <c r="L124" s="45"/>
      <c r="M124" s="45"/>
      <c r="N124" s="46"/>
      <c r="O124" s="61"/>
    </row>
    <row r="125" spans="1:15">
      <c r="A125" s="47">
        <v>122</v>
      </c>
      <c r="B125" s="45" t="s">
        <v>564</v>
      </c>
      <c r="C125" s="45" t="s">
        <v>565</v>
      </c>
      <c r="D125" s="45"/>
      <c r="E125" s="45" t="s">
        <v>108</v>
      </c>
      <c r="F125" s="45">
        <v>44</v>
      </c>
      <c r="G125" s="45"/>
      <c r="H125" s="45"/>
      <c r="I125" s="45"/>
      <c r="J125" s="45">
        <v>44</v>
      </c>
      <c r="K125" s="45"/>
      <c r="L125" s="45"/>
      <c r="M125" s="45"/>
      <c r="N125" s="46"/>
      <c r="O125" s="61"/>
    </row>
    <row r="126" spans="1:15">
      <c r="A126" s="47">
        <v>123</v>
      </c>
      <c r="B126" s="45" t="s">
        <v>565</v>
      </c>
      <c r="C126" s="45" t="s">
        <v>569</v>
      </c>
      <c r="D126" s="45"/>
      <c r="E126" s="45" t="s">
        <v>108</v>
      </c>
      <c r="F126" s="45">
        <v>32.1</v>
      </c>
      <c r="G126" s="45"/>
      <c r="H126" s="45"/>
      <c r="I126" s="45"/>
      <c r="J126" s="45">
        <v>32.1</v>
      </c>
      <c r="K126" s="45"/>
      <c r="L126" s="45"/>
      <c r="M126" s="45"/>
      <c r="N126" s="46"/>
      <c r="O126" s="61"/>
    </row>
    <row r="127" spans="1:15">
      <c r="A127" s="47">
        <v>124</v>
      </c>
      <c r="B127" s="45" t="s">
        <v>569</v>
      </c>
      <c r="C127" s="45" t="s">
        <v>576</v>
      </c>
      <c r="D127" s="45"/>
      <c r="E127" s="45" t="s">
        <v>108</v>
      </c>
      <c r="F127" s="45">
        <v>50.5</v>
      </c>
      <c r="G127" s="45"/>
      <c r="H127" s="45"/>
      <c r="I127" s="45"/>
      <c r="J127" s="45">
        <v>51</v>
      </c>
      <c r="K127" s="45"/>
      <c r="L127" s="45"/>
      <c r="M127" s="45"/>
      <c r="N127" s="46"/>
      <c r="O127" s="61"/>
    </row>
    <row r="128" spans="1:15">
      <c r="A128" s="47">
        <v>125</v>
      </c>
      <c r="B128" s="45" t="s">
        <v>576</v>
      </c>
      <c r="C128" s="45" t="s">
        <v>577</v>
      </c>
      <c r="D128" s="45"/>
      <c r="E128" s="45" t="s">
        <v>108</v>
      </c>
      <c r="F128" s="45">
        <v>40</v>
      </c>
      <c r="G128" s="45"/>
      <c r="H128" s="45"/>
      <c r="I128" s="45"/>
      <c r="J128" s="45">
        <v>40</v>
      </c>
      <c r="K128" s="45"/>
      <c r="L128" s="45"/>
      <c r="M128" s="45"/>
      <c r="N128" s="46"/>
      <c r="O128" s="61"/>
    </row>
    <row r="129" spans="1:12">
      <c r="B129" s="27"/>
      <c r="C129" s="27"/>
      <c r="E129" t="s">
        <v>598</v>
      </c>
      <c r="F129">
        <f>SUM(F7:F128)</f>
        <v>5295.3399999999992</v>
      </c>
      <c r="I129" t="s">
        <v>598</v>
      </c>
      <c r="J129">
        <f>SUM(J7:J128)</f>
        <v>3975.0399999999995</v>
      </c>
      <c r="K129">
        <f>SUM(K7:K128)</f>
        <v>1321</v>
      </c>
    </row>
    <row r="130" spans="1:12">
      <c r="B130" s="27"/>
      <c r="C130" s="27"/>
    </row>
    <row r="131" spans="1:12">
      <c r="C131" s="95" t="s">
        <v>599</v>
      </c>
      <c r="E131" s="180">
        <v>0.15</v>
      </c>
      <c r="F131" s="254"/>
      <c r="G131" s="254"/>
    </row>
    <row r="133" spans="1:12">
      <c r="C133" s="254" t="s">
        <v>600</v>
      </c>
      <c r="D133" s="254"/>
      <c r="E133">
        <f>J129*1.15</f>
        <v>4571.2959999999994</v>
      </c>
      <c r="F133" s="95" t="s">
        <v>601</v>
      </c>
      <c r="I133" s="254" t="s">
        <v>602</v>
      </c>
      <c r="J133" s="254"/>
      <c r="K133">
        <f>K129*1.15</f>
        <v>1519.1499999999999</v>
      </c>
      <c r="L133" t="s">
        <v>601</v>
      </c>
    </row>
    <row r="134" spans="1:12">
      <c r="F134" s="254"/>
      <c r="G134" s="254"/>
    </row>
    <row r="136" spans="1:12">
      <c r="C136" s="254" t="s">
        <v>600</v>
      </c>
      <c r="D136" s="254"/>
      <c r="E136">
        <f>(E133/1000)</f>
        <v>4.5712959999999994</v>
      </c>
      <c r="F136" s="95" t="s">
        <v>603</v>
      </c>
      <c r="I136" s="254" t="s">
        <v>602</v>
      </c>
      <c r="J136" s="254"/>
      <c r="K136">
        <f>(K133/1000)</f>
        <v>1.5191499999999998</v>
      </c>
      <c r="L136" t="s">
        <v>604</v>
      </c>
    </row>
    <row r="138" spans="1:12">
      <c r="A138" s="253"/>
      <c r="B138" s="253"/>
    </row>
    <row r="140" spans="1:12">
      <c r="A140" s="253"/>
      <c r="B140" s="253"/>
    </row>
  </sheetData>
  <autoFilter ref="D6:I6" xr:uid="{00000000-0001-0000-0100-000000000000}"/>
  <mergeCells count="20">
    <mergeCell ref="A138:B138"/>
    <mergeCell ref="F134:G134"/>
    <mergeCell ref="A140:B140"/>
    <mergeCell ref="O5:O6"/>
    <mergeCell ref="F131:G131"/>
    <mergeCell ref="A5:A6"/>
    <mergeCell ref="B5:B6"/>
    <mergeCell ref="C5:C6"/>
    <mergeCell ref="D5:I5"/>
    <mergeCell ref="J5:N5"/>
    <mergeCell ref="C133:D133"/>
    <mergeCell ref="C136:D136"/>
    <mergeCell ref="I133:J133"/>
    <mergeCell ref="I136:J136"/>
    <mergeCell ref="A1:O1"/>
    <mergeCell ref="A2:A3"/>
    <mergeCell ref="B2:O2"/>
    <mergeCell ref="B3:O3"/>
    <mergeCell ref="B4:E4"/>
    <mergeCell ref="F4:O4"/>
  </mergeCells>
  <phoneticPr fontId="30" type="noConversion"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0</xdr:col>
                <xdr:colOff>28575</xdr:colOff>
                <xdr:row>1</xdr:row>
                <xdr:rowOff>66675</xdr:rowOff>
              </from>
              <to>
                <xdr:col>1</xdr:col>
                <xdr:colOff>0</xdr:colOff>
                <xdr:row>3</xdr:row>
                <xdr:rowOff>123825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8FE9A-F618-4B08-A9A7-D594CA840379}">
  <dimension ref="A1:I24"/>
  <sheetViews>
    <sheetView workbookViewId="0">
      <selection activeCell="F15" sqref="F15"/>
    </sheetView>
  </sheetViews>
  <sheetFormatPr defaultColWidth="11.42578125" defaultRowHeight="15"/>
  <cols>
    <col min="1" max="1" width="26.140625" bestFit="1" customWidth="1"/>
    <col min="3" max="3" width="54.5703125" customWidth="1"/>
    <col min="4" max="4" width="10.28515625" bestFit="1" customWidth="1"/>
    <col min="5" max="5" width="15.85546875" customWidth="1"/>
    <col min="6" max="6" width="17.5703125" customWidth="1"/>
  </cols>
  <sheetData>
    <row r="1" spans="1:9">
      <c r="C1" s="52" t="s">
        <v>605</v>
      </c>
    </row>
    <row r="2" spans="1:9" ht="30">
      <c r="A2" s="53" t="s">
        <v>606</v>
      </c>
      <c r="B2" s="53" t="s">
        <v>607</v>
      </c>
      <c r="C2" s="54" t="s">
        <v>608</v>
      </c>
      <c r="D2" s="54" t="s">
        <v>609</v>
      </c>
      <c r="E2" s="54" t="s">
        <v>610</v>
      </c>
      <c r="F2" s="54" t="s">
        <v>611</v>
      </c>
      <c r="G2" s="53" t="s">
        <v>612</v>
      </c>
      <c r="H2" s="53" t="s">
        <v>613</v>
      </c>
      <c r="I2" s="54" t="s">
        <v>614</v>
      </c>
    </row>
    <row r="3" spans="1:9">
      <c r="A3" s="48" t="s">
        <v>615</v>
      </c>
      <c r="B3" s="59" t="s">
        <v>616</v>
      </c>
      <c r="C3" s="55" t="str">
        <f>+VLOOKUP(B3,[4]UC!A:B,2,0)</f>
        <v>Poste de concreto de 12 m 510 kg - suspensión</v>
      </c>
      <c r="D3" s="48">
        <v>14</v>
      </c>
      <c r="E3" s="60">
        <f>+VLOOKUP(B3,[4]UC!$A:$C,3,0)</f>
        <v>3215000</v>
      </c>
      <c r="F3" s="60">
        <f t="shared" ref="F3:F13" si="0">+E3*D3</f>
        <v>45010000</v>
      </c>
      <c r="G3" s="48">
        <f>+VLOOKUP(B3,[4]UC!$A:$I,5,0)</f>
        <v>7</v>
      </c>
      <c r="H3" s="48">
        <f>+VLOOKUP(B3,[4]UC!$A:$I,7,0)</f>
        <v>2</v>
      </c>
      <c r="I3" s="48">
        <f>+VLOOKUP(B3,[4]UC!$A:$I,8,0)</f>
        <v>45</v>
      </c>
    </row>
    <row r="4" spans="1:9">
      <c r="A4" s="48" t="s">
        <v>615</v>
      </c>
      <c r="B4" s="59" t="s">
        <v>617</v>
      </c>
      <c r="C4" s="55" t="str">
        <f>+VLOOKUP(B4,[4]UC!A:B,2,0)</f>
        <v xml:space="preserve">Poste de concreto de 12 m 750 kg - retención </v>
      </c>
      <c r="D4" s="48">
        <v>6</v>
      </c>
      <c r="E4" s="60">
        <f>+VLOOKUP(B4,[4]UC!$A:$C,3,0)</f>
        <v>4086000</v>
      </c>
      <c r="F4" s="60">
        <f>+E4*D4</f>
        <v>24516000</v>
      </c>
      <c r="G4" s="48">
        <f>+VLOOKUP(B4,[4]UC!$A:$I,5,0)</f>
        <v>7</v>
      </c>
      <c r="H4" s="48">
        <f>+VLOOKUP(B4,[4]UC!$A:$I,7,0)</f>
        <v>2</v>
      </c>
      <c r="I4" s="48">
        <f>+VLOOKUP(B4,[4]UC!$A:$I,8,0)</f>
        <v>45</v>
      </c>
    </row>
    <row r="5" spans="1:9">
      <c r="A5" s="48" t="s">
        <v>615</v>
      </c>
      <c r="B5" s="59" t="s">
        <v>618</v>
      </c>
      <c r="C5" s="55" t="str">
        <f>+VLOOKUP(B5,[4]UC!A:B,2,0)</f>
        <v>Poste de concreto de 12 m 1050 kg - retención</v>
      </c>
      <c r="D5" s="48">
        <v>5</v>
      </c>
      <c r="E5" s="60">
        <f>+VLOOKUP(B5,[4]UC!$A:$C,3,0)</f>
        <v>4226000</v>
      </c>
      <c r="F5" s="60">
        <f t="shared" si="0"/>
        <v>21130000</v>
      </c>
      <c r="G5" s="48">
        <f>+VLOOKUP(B5,[4]UC!$A:$I,5,0)</f>
        <v>7</v>
      </c>
      <c r="H5" s="48">
        <f>+VLOOKUP(B5,[4]UC!$A:$I,7,0)</f>
        <v>2</v>
      </c>
      <c r="I5" s="48">
        <f>+VLOOKUP(B5,[4]UC!$A:$I,8,0)</f>
        <v>45</v>
      </c>
    </row>
    <row r="6" spans="1:9">
      <c r="A6" s="48" t="s">
        <v>615</v>
      </c>
      <c r="B6" s="59" t="s">
        <v>619</v>
      </c>
      <c r="C6" s="55" t="str">
        <f>+VLOOKUP(B6,[4]UC!A:B,2,0)</f>
        <v>Sistema de puesta a tierra diseño típico</v>
      </c>
      <c r="D6" s="48">
        <v>15</v>
      </c>
      <c r="E6" s="60">
        <f>+VLOOKUP(B6,[4]UC!$A:$C,3,0)</f>
        <v>270000</v>
      </c>
      <c r="F6" s="60">
        <f t="shared" si="0"/>
        <v>4050000</v>
      </c>
      <c r="G6" s="48">
        <f>+VLOOKUP(B6,[4]UC!$A:$I,5,0)</f>
        <v>7</v>
      </c>
      <c r="H6" s="48">
        <f>+VLOOKUP(B6,[4]UC!$A:$I,7,0)</f>
        <v>2</v>
      </c>
      <c r="I6" s="48">
        <f>+VLOOKUP(B6,[4]UC!$A:$I,8,0)</f>
        <v>45</v>
      </c>
    </row>
    <row r="7" spans="1:9">
      <c r="A7" s="48" t="s">
        <v>615</v>
      </c>
      <c r="B7" s="59" t="s">
        <v>620</v>
      </c>
      <c r="C7" s="55" t="str">
        <f>+VLOOKUP(B7,[4]UC!A:B,2,0)</f>
        <v>km de conductor (3 fases)  semiaislado 4/0 AWG</v>
      </c>
      <c r="D7" s="48">
        <v>3.9750000000000001</v>
      </c>
      <c r="E7" s="60">
        <f>+VLOOKUP(B7,[4]UC!$A:$C,3,0)</f>
        <v>72635000</v>
      </c>
      <c r="F7" s="60">
        <f t="shared" si="0"/>
        <v>288724125</v>
      </c>
      <c r="G7" s="48">
        <f>+VLOOKUP(B7,[4]UC!$A:$I,5,0)</f>
        <v>7</v>
      </c>
      <c r="H7" s="48">
        <f>+VLOOKUP(B7,[4]UC!$A:$I,7,0)</f>
        <v>2</v>
      </c>
      <c r="I7" s="48">
        <f>+VLOOKUP(B7,[4]UC!$A:$I,8,0)</f>
        <v>45</v>
      </c>
    </row>
    <row r="8" spans="1:9">
      <c r="A8" s="48" t="s">
        <v>615</v>
      </c>
      <c r="B8" s="59" t="s">
        <v>621</v>
      </c>
      <c r="C8" s="55" t="str">
        <f>+VLOOKUP(B8,[4]UC!A:B,2,0)</f>
        <v>km de conductor (3 fases)  semiaislado 2/0 AWG</v>
      </c>
      <c r="D8" s="48">
        <v>1.321</v>
      </c>
      <c r="E8" s="60">
        <f>+VLOOKUP(B8,[4]UC!$A:$C,3,0)</f>
        <v>30990000</v>
      </c>
      <c r="F8" s="60">
        <f t="shared" si="0"/>
        <v>40937790</v>
      </c>
      <c r="G8" s="48">
        <f>+VLOOKUP(B8,[4]UC!$A:$I,5,0)</f>
        <v>7</v>
      </c>
      <c r="H8" s="48">
        <f>+VLOOKUP(B8,[4]UC!$A:$I,7,0)</f>
        <v>2</v>
      </c>
      <c r="I8" s="48">
        <f>+VLOOKUP(B8,[4]UC!$A:$I,8,0)</f>
        <v>45</v>
      </c>
    </row>
    <row r="9" spans="1:9">
      <c r="A9" s="48" t="s">
        <v>615</v>
      </c>
      <c r="B9" s="59" t="s">
        <v>622</v>
      </c>
      <c r="C9" s="55" t="str">
        <f>+VLOOKUP(B9,[4]UC!A:B,2,0)</f>
        <v>Juego cuchillas de operación sin carga - N2</v>
      </c>
      <c r="D9" s="48">
        <v>7</v>
      </c>
      <c r="E9" s="60">
        <f>+VLOOKUP(B9,[4]UC!$A:$C,3,0)</f>
        <v>1003000</v>
      </c>
      <c r="F9" s="60">
        <f t="shared" si="0"/>
        <v>7021000</v>
      </c>
      <c r="G9" s="48">
        <f>+VLOOKUP(B9,[4]UC!$A:$I,5,0)</f>
        <v>9</v>
      </c>
      <c r="H9" s="48">
        <f>+VLOOKUP(B9,[4]UC!$A:$I,7,0)</f>
        <v>2</v>
      </c>
      <c r="I9" s="48">
        <f>+VLOOKUP(B9,[4]UC!$A:$I,8,0)</f>
        <v>35</v>
      </c>
    </row>
    <row r="10" spans="1:9">
      <c r="A10" s="48" t="s">
        <v>615</v>
      </c>
      <c r="B10" s="183" t="s">
        <v>623</v>
      </c>
      <c r="C10" s="55" t="str">
        <f>+VLOOKUP(B10,[4]UC!A:B,2,0)</f>
        <v>Juego cortacircuitos - N2</v>
      </c>
      <c r="D10" s="48">
        <v>23</v>
      </c>
      <c r="E10" s="60">
        <f>+VLOOKUP(B10,[4]UC!$A:$C,3,0)</f>
        <v>1200000</v>
      </c>
      <c r="F10" s="60">
        <f>+E10*D10</f>
        <v>27600000</v>
      </c>
      <c r="G10" s="48">
        <f>+VLOOKUP(B10,[4]UC!$A:$I,5,0)</f>
        <v>9</v>
      </c>
      <c r="H10" s="48">
        <f>+VLOOKUP(B10,[4]UC!$A:$I,7,0)</f>
        <v>2</v>
      </c>
      <c r="I10" s="48">
        <f>+VLOOKUP(B10,[4]UC!$A:$I,8,0)</f>
        <v>35</v>
      </c>
    </row>
    <row r="11" spans="1:9">
      <c r="A11" s="48" t="s">
        <v>615</v>
      </c>
      <c r="B11" s="59" t="s">
        <v>624</v>
      </c>
      <c r="C11" s="55" t="str">
        <f>+VLOOKUP(B11,[4]UC!A:B,2,0)</f>
        <v>Cortacircuitos monopolar - N2</v>
      </c>
      <c r="D11" s="48">
        <v>20</v>
      </c>
      <c r="E11" s="60">
        <f>+VLOOKUP(B11,[4]UC!$A:$C,3,0)</f>
        <v>484000</v>
      </c>
      <c r="F11" s="60">
        <f>+E11*D11</f>
        <v>9680000</v>
      </c>
      <c r="G11" s="48">
        <f>+VLOOKUP(B11,[4]UC!$A:$I,5,0)</f>
        <v>9</v>
      </c>
      <c r="H11" s="48">
        <f>+VLOOKUP(B11,[4]UC!$A:$I,7,0)</f>
        <v>2</v>
      </c>
      <c r="I11" s="48">
        <f>+VLOOKUP(B11,[4]UC!$A:$I,8,0)</f>
        <v>35</v>
      </c>
    </row>
    <row r="12" spans="1:9">
      <c r="A12" s="48" t="s">
        <v>615</v>
      </c>
      <c r="B12" s="59" t="s">
        <v>625</v>
      </c>
      <c r="C12" s="55" t="str">
        <f>+VLOOKUP(B12,[4]UC!A:B,2,0)</f>
        <v>Pararrayos - N2</v>
      </c>
      <c r="D12" s="48">
        <v>20</v>
      </c>
      <c r="E12" s="60">
        <f>+VLOOKUP(B12,[4]UC!$A:$C,3,0)</f>
        <v>482000</v>
      </c>
      <c r="F12" s="60">
        <f>+E12*D12</f>
        <v>9640000</v>
      </c>
      <c r="G12" s="48">
        <f>+VLOOKUP(B12,[4]UC!$A:$I,5,0)</f>
        <v>9</v>
      </c>
      <c r="H12" s="48">
        <f>+VLOOKUP(B12,[4]UC!$A:$I,7,0)</f>
        <v>2</v>
      </c>
      <c r="I12" s="48">
        <f>+VLOOKUP(B12,[4]UC!$A:$I,8,0)</f>
        <v>35</v>
      </c>
    </row>
    <row r="13" spans="1:9">
      <c r="A13" s="48" t="s">
        <v>615</v>
      </c>
      <c r="B13" s="59" t="s">
        <v>626</v>
      </c>
      <c r="C13" s="60" t="str">
        <f>+VLOOKUP(B13,[4]UC!A:B,2,0)</f>
        <v>Juego pararrayos - N2</v>
      </c>
      <c r="D13" s="48">
        <v>5</v>
      </c>
      <c r="E13" s="60">
        <f>+VLOOKUP(B13,[4]UC!$A:$C,3,0)</f>
        <v>962000</v>
      </c>
      <c r="F13" s="60">
        <f t="shared" si="0"/>
        <v>4810000</v>
      </c>
      <c r="G13" s="48">
        <f>+VLOOKUP(B13,[4]UC!$A:$I,5,0)</f>
        <v>9</v>
      </c>
      <c r="H13" s="48">
        <f>+VLOOKUP(B13,[4]UC!$A:$I,7,0)</f>
        <v>2</v>
      </c>
      <c r="I13" s="48">
        <f>+VLOOKUP(B13,[4]UC!$A:$I,8,0)</f>
        <v>35</v>
      </c>
    </row>
    <row r="14" spans="1:9">
      <c r="C14" s="64"/>
      <c r="E14" s="62" t="s">
        <v>598</v>
      </c>
      <c r="F14" s="56">
        <f>+SUM(F3:F13)</f>
        <v>483118915</v>
      </c>
      <c r="G14" s="50"/>
      <c r="H14" s="50"/>
      <c r="I14" s="50"/>
    </row>
    <row r="15" spans="1:9">
      <c r="C15" s="64"/>
      <c r="E15" s="57" t="s">
        <v>627</v>
      </c>
      <c r="F15" s="58">
        <f>+F14*(140.88/113.41)</f>
        <v>600139253.55083323</v>
      </c>
      <c r="G15" s="50"/>
      <c r="H15" s="50"/>
      <c r="I15" s="50"/>
    </row>
    <row r="18" spans="2:9">
      <c r="B18" s="11"/>
      <c r="C18" s="167"/>
      <c r="D18" s="166"/>
    </row>
    <row r="19" spans="2:9">
      <c r="B19" s="11"/>
    </row>
    <row r="20" spans="2:9">
      <c r="B20" s="11"/>
      <c r="D20" s="166"/>
    </row>
    <row r="21" spans="2:9">
      <c r="B21" s="11"/>
    </row>
    <row r="24" spans="2:9">
      <c r="E24" s="50"/>
      <c r="I24" s="18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7CA14-BA8A-409D-86A1-10E404BDB65B}">
  <dimension ref="A1:ED168"/>
  <sheetViews>
    <sheetView zoomScaleNormal="100" workbookViewId="0">
      <pane xSplit="4" ySplit="3" topLeftCell="E4" activePane="bottomRight" state="frozen"/>
      <selection pane="bottomRight" activeCell="DN80" sqref="DN80"/>
      <selection pane="bottomLeft" activeCell="A5" sqref="A5"/>
      <selection pane="topRight" activeCell="E1" sqref="E1"/>
    </sheetView>
  </sheetViews>
  <sheetFormatPr defaultColWidth="11.42578125" defaultRowHeight="15.75"/>
  <cols>
    <col min="1" max="1" width="4.42578125" customWidth="1"/>
    <col min="2" max="2" width="10.140625" style="164" bestFit="1" customWidth="1"/>
    <col min="3" max="3" width="65.7109375" style="165" customWidth="1"/>
    <col min="4" max="4" width="5.5703125" style="49" bestFit="1" customWidth="1"/>
    <col min="5" max="5" width="9" style="49" bestFit="1" customWidth="1"/>
    <col min="6" max="6" width="9.28515625" style="49" customWidth="1"/>
    <col min="7" max="7" width="9.85546875" style="49" customWidth="1"/>
    <col min="8" max="8" width="10.5703125" style="49" customWidth="1"/>
    <col min="9" max="10" width="10.28515625" customWidth="1"/>
    <col min="11" max="11" width="12.42578125" customWidth="1"/>
    <col min="12" max="13" width="19.7109375" customWidth="1"/>
    <col min="14" max="14" width="12.7109375" customWidth="1"/>
    <col min="15" max="15" width="20.85546875" customWidth="1"/>
    <col min="16" max="16" width="17.85546875" customWidth="1"/>
    <col min="17" max="17" width="11.5703125" customWidth="1"/>
    <col min="18" max="18" width="11.42578125" customWidth="1"/>
    <col min="19" max="19" width="11.140625" customWidth="1"/>
    <col min="20" max="20" width="10.5703125" customWidth="1"/>
    <col min="21" max="21" width="13.85546875" customWidth="1"/>
    <col min="22" max="22" width="28.42578125" customWidth="1"/>
    <col min="23" max="23" width="10.140625" customWidth="1"/>
    <col min="24" max="24" width="10.5703125" bestFit="1" customWidth="1"/>
    <col min="25" max="25" width="11" bestFit="1" customWidth="1"/>
    <col min="26" max="26" width="11" customWidth="1"/>
    <col min="27" max="27" width="6.5703125" bestFit="1" customWidth="1"/>
    <col min="28" max="30" width="10.140625" customWidth="1"/>
    <col min="31" max="31" width="10.85546875" customWidth="1"/>
    <col min="32" max="32" width="11.5703125" customWidth="1"/>
    <col min="33" max="36" width="6.7109375" customWidth="1"/>
    <col min="37" max="40" width="7.7109375" customWidth="1"/>
    <col min="41" max="45" width="9.7109375" customWidth="1"/>
    <col min="46" max="46" width="10.7109375" bestFit="1" customWidth="1"/>
    <col min="47" max="56" width="9.7109375" customWidth="1"/>
    <col min="57" max="57" width="12" customWidth="1"/>
    <col min="58" max="58" width="11.85546875" customWidth="1"/>
    <col min="59" max="59" width="30.5703125" customWidth="1"/>
    <col min="60" max="61" width="16.140625" customWidth="1"/>
    <col min="62" max="62" width="11.5703125" style="50" customWidth="1"/>
    <col min="63" max="64" width="16.85546875" style="50" customWidth="1"/>
    <col min="65" max="65" width="11" customWidth="1"/>
    <col min="66" max="67" width="18.140625" style="50" customWidth="1"/>
    <col min="68" max="69" width="10.7109375" style="50" customWidth="1"/>
    <col min="70" max="70" width="12.7109375" customWidth="1"/>
    <col min="71" max="71" width="13.7109375" customWidth="1"/>
    <col min="72" max="73" width="11.85546875" customWidth="1"/>
    <col min="74" max="74" width="11" style="50" customWidth="1"/>
    <col min="75" max="75" width="13.7109375" style="50" customWidth="1"/>
    <col min="76" max="76" width="10.85546875" style="50" customWidth="1"/>
    <col min="77" max="77" width="13.85546875" style="50" customWidth="1"/>
    <col min="78" max="78" width="14.42578125" style="50" customWidth="1"/>
    <col min="79" max="79" width="13.7109375" style="50" customWidth="1"/>
    <col min="80" max="80" width="12.5703125" style="50" customWidth="1"/>
    <col min="81" max="85" width="10.7109375" style="50" customWidth="1"/>
    <col min="86" max="86" width="10.7109375" customWidth="1"/>
    <col min="87" max="87" width="24" customWidth="1"/>
    <col min="88" max="88" width="34.7109375" customWidth="1"/>
    <col min="89" max="89" width="15.5703125" bestFit="1" customWidth="1"/>
    <col min="90" max="90" width="16.5703125" bestFit="1" customWidth="1"/>
    <col min="91" max="91" width="16.85546875" customWidth="1"/>
    <col min="92" max="92" width="16.5703125" bestFit="1" customWidth="1"/>
    <col min="93" max="93" width="16.5703125" customWidth="1"/>
    <col min="94" max="95" width="19.5703125" customWidth="1"/>
    <col min="96" max="96" width="28.140625" customWidth="1"/>
    <col min="97" max="98" width="16.85546875" customWidth="1"/>
    <col min="99" max="99" width="18.7109375" customWidth="1"/>
    <col min="100" max="113" width="16.85546875" customWidth="1"/>
    <col min="114" max="114" width="17" customWidth="1"/>
    <col min="115" max="115" width="13.28515625" customWidth="1"/>
    <col min="116" max="117" width="15.5703125" customWidth="1"/>
    <col min="118" max="118" width="17" customWidth="1"/>
    <col min="119" max="119" width="14.85546875" customWidth="1"/>
    <col min="120" max="125" width="7.7109375" customWidth="1"/>
    <col min="126" max="131" width="12.5703125" customWidth="1"/>
    <col min="132" max="132" width="14.140625" style="49" customWidth="1"/>
    <col min="133" max="133" width="14" style="49" customWidth="1"/>
    <col min="134" max="134" width="18.140625" style="49" bestFit="1" customWidth="1"/>
    <col min="135" max="135" width="6.140625" customWidth="1"/>
  </cols>
  <sheetData>
    <row r="1" spans="1:134" s="71" customFormat="1" ht="50.25" customHeight="1">
      <c r="B1" s="72"/>
      <c r="C1" s="73" t="s">
        <v>628</v>
      </c>
      <c r="D1" s="74"/>
      <c r="E1" s="259" t="s">
        <v>629</v>
      </c>
      <c r="F1" s="260"/>
      <c r="G1" s="260"/>
      <c r="H1" s="260"/>
      <c r="I1" s="260"/>
      <c r="J1" s="260"/>
      <c r="K1" s="261"/>
      <c r="L1" s="75" t="s">
        <v>630</v>
      </c>
      <c r="M1" s="75" t="s">
        <v>630</v>
      </c>
      <c r="N1" s="76" t="s">
        <v>631</v>
      </c>
      <c r="O1" s="262" t="s">
        <v>632</v>
      </c>
      <c r="P1" s="262"/>
      <c r="Q1" s="263" t="s">
        <v>633</v>
      </c>
      <c r="R1" s="263"/>
      <c r="S1" s="263"/>
      <c r="T1" s="263"/>
      <c r="U1" s="75" t="s">
        <v>634</v>
      </c>
      <c r="V1" s="76" t="s">
        <v>635</v>
      </c>
      <c r="W1" s="264" t="s">
        <v>636</v>
      </c>
      <c r="X1" s="264"/>
      <c r="Y1" s="264"/>
      <c r="Z1" s="264"/>
      <c r="AA1" s="264"/>
      <c r="AB1" s="264"/>
      <c r="AC1" s="264"/>
      <c r="AD1" s="264"/>
      <c r="AE1" s="264"/>
      <c r="AF1" s="265" t="s">
        <v>637</v>
      </c>
      <c r="AG1" s="265"/>
      <c r="AH1" s="265"/>
      <c r="AI1" s="265"/>
      <c r="AJ1" s="265"/>
      <c r="AK1" s="265"/>
      <c r="AL1" s="265"/>
      <c r="AM1" s="265"/>
      <c r="AN1" s="265"/>
      <c r="AO1" s="258" t="s">
        <v>638</v>
      </c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263" t="s">
        <v>639</v>
      </c>
      <c r="BF1" s="263"/>
      <c r="BG1" s="75" t="s">
        <v>640</v>
      </c>
      <c r="BH1" s="263" t="s">
        <v>641</v>
      </c>
      <c r="BI1" s="263"/>
      <c r="BJ1" s="264" t="s">
        <v>642</v>
      </c>
      <c r="BK1" s="264"/>
      <c r="BL1" s="264"/>
      <c r="BM1" s="264"/>
      <c r="BN1" s="264"/>
      <c r="BO1" s="264"/>
      <c r="BP1" s="264"/>
      <c r="BQ1" s="264"/>
      <c r="BR1" s="264"/>
      <c r="BS1" s="264"/>
      <c r="BT1" s="270" t="s">
        <v>643</v>
      </c>
      <c r="BU1" s="271"/>
      <c r="BV1" s="271"/>
      <c r="BW1" s="271"/>
      <c r="BX1" s="271"/>
      <c r="BY1" s="271"/>
      <c r="BZ1" s="271"/>
      <c r="CA1" s="271"/>
      <c r="CB1" s="272"/>
      <c r="CC1" s="258" t="s">
        <v>644</v>
      </c>
      <c r="CD1" s="258"/>
      <c r="CE1" s="258"/>
      <c r="CF1" s="258"/>
      <c r="CG1" s="258"/>
      <c r="CH1" s="258"/>
      <c r="CI1" s="77" t="s">
        <v>645</v>
      </c>
      <c r="CJ1" s="78" t="s">
        <v>646</v>
      </c>
      <c r="CK1" s="273" t="s">
        <v>647</v>
      </c>
      <c r="CL1" s="274"/>
      <c r="CM1" s="274"/>
      <c r="CN1" s="274"/>
      <c r="CO1" s="275"/>
      <c r="CP1" s="75" t="s">
        <v>648</v>
      </c>
      <c r="CQ1" s="76" t="s">
        <v>649</v>
      </c>
      <c r="CR1" s="75" t="s">
        <v>650</v>
      </c>
      <c r="CS1" s="266" t="s">
        <v>651</v>
      </c>
      <c r="CT1" s="266"/>
      <c r="CU1" s="266"/>
      <c r="CV1" s="266"/>
      <c r="CW1" s="266"/>
      <c r="CX1" s="266"/>
      <c r="CY1" s="266"/>
      <c r="CZ1" s="266"/>
      <c r="DA1" s="266"/>
      <c r="DB1" s="266"/>
      <c r="DC1" s="266"/>
      <c r="DD1" s="266"/>
      <c r="DE1" s="266"/>
      <c r="DF1" s="266"/>
      <c r="DG1" s="266"/>
      <c r="DH1" s="266"/>
      <c r="DI1" s="266"/>
      <c r="DJ1" s="266"/>
      <c r="DK1" s="267" t="s">
        <v>652</v>
      </c>
      <c r="DL1" s="267"/>
      <c r="DM1" s="267"/>
      <c r="DN1" s="267"/>
      <c r="DO1" s="267"/>
      <c r="DP1" s="268" t="s">
        <v>653</v>
      </c>
      <c r="DQ1" s="268"/>
      <c r="DR1" s="268"/>
      <c r="DS1" s="268"/>
      <c r="DT1" s="268"/>
      <c r="DU1" s="268"/>
      <c r="DV1" s="269" t="s">
        <v>654</v>
      </c>
      <c r="DW1" s="269"/>
      <c r="DX1" s="269"/>
      <c r="DY1" s="269"/>
      <c r="DZ1" s="269"/>
      <c r="EA1" s="269"/>
      <c r="EB1" s="74"/>
      <c r="EC1" s="74" t="s">
        <v>655</v>
      </c>
      <c r="ED1" s="79"/>
    </row>
    <row r="2" spans="1:134" s="88" customFormat="1" ht="79.5" customHeight="1" thickBot="1">
      <c r="A2" s="71"/>
      <c r="B2" s="80" t="s">
        <v>656</v>
      </c>
      <c r="C2" s="81" t="s">
        <v>657</v>
      </c>
      <c r="D2" s="82" t="s">
        <v>658</v>
      </c>
      <c r="E2" s="83" t="s">
        <v>659</v>
      </c>
      <c r="F2" s="83" t="s">
        <v>660</v>
      </c>
      <c r="G2" s="83" t="s">
        <v>661</v>
      </c>
      <c r="H2" s="83" t="s">
        <v>662</v>
      </c>
      <c r="I2" s="83" t="s">
        <v>663</v>
      </c>
      <c r="J2" s="83" t="s">
        <v>664</v>
      </c>
      <c r="K2" s="83" t="s">
        <v>665</v>
      </c>
      <c r="L2" s="83" t="s">
        <v>666</v>
      </c>
      <c r="M2" s="83" t="s">
        <v>667</v>
      </c>
      <c r="N2" s="83" t="s">
        <v>668</v>
      </c>
      <c r="O2" s="83" t="s">
        <v>669</v>
      </c>
      <c r="P2" s="83" t="s">
        <v>670</v>
      </c>
      <c r="Q2" s="83" t="s">
        <v>671</v>
      </c>
      <c r="R2" s="83" t="s">
        <v>672</v>
      </c>
      <c r="S2" s="83" t="s">
        <v>673</v>
      </c>
      <c r="T2" s="83" t="s">
        <v>674</v>
      </c>
      <c r="U2" s="83" t="s">
        <v>675</v>
      </c>
      <c r="V2" s="83" t="s">
        <v>676</v>
      </c>
      <c r="W2" s="83" t="s">
        <v>677</v>
      </c>
      <c r="X2" s="83" t="s">
        <v>678</v>
      </c>
      <c r="Y2" s="83" t="s">
        <v>679</v>
      </c>
      <c r="Z2" s="83" t="s">
        <v>680</v>
      </c>
      <c r="AA2" s="83" t="s">
        <v>681</v>
      </c>
      <c r="AB2" s="83" t="s">
        <v>682</v>
      </c>
      <c r="AC2" s="83" t="s">
        <v>683</v>
      </c>
      <c r="AD2" s="83" t="s">
        <v>684</v>
      </c>
      <c r="AE2" s="83" t="s">
        <v>685</v>
      </c>
      <c r="AF2" s="83" t="s">
        <v>686</v>
      </c>
      <c r="AG2" s="83" t="s">
        <v>687</v>
      </c>
      <c r="AH2" s="83" t="s">
        <v>688</v>
      </c>
      <c r="AI2" s="83" t="s">
        <v>689</v>
      </c>
      <c r="AJ2" s="83" t="s">
        <v>690</v>
      </c>
      <c r="AK2" s="83" t="s">
        <v>691</v>
      </c>
      <c r="AL2" s="83" t="s">
        <v>692</v>
      </c>
      <c r="AM2" s="83" t="s">
        <v>693</v>
      </c>
      <c r="AN2" s="83" t="s">
        <v>694</v>
      </c>
      <c r="AO2" s="83" t="s">
        <v>695</v>
      </c>
      <c r="AP2" s="83" t="s">
        <v>696</v>
      </c>
      <c r="AQ2" s="83" t="s">
        <v>697</v>
      </c>
      <c r="AR2" s="83" t="s">
        <v>698</v>
      </c>
      <c r="AS2" s="83" t="s">
        <v>699</v>
      </c>
      <c r="AT2" s="83" t="s">
        <v>700</v>
      </c>
      <c r="AU2" s="83" t="s">
        <v>701</v>
      </c>
      <c r="AV2" s="83" t="s">
        <v>702</v>
      </c>
      <c r="AW2" s="83" t="s">
        <v>703</v>
      </c>
      <c r="AX2" s="83" t="s">
        <v>704</v>
      </c>
      <c r="AY2" s="83" t="s">
        <v>705</v>
      </c>
      <c r="AZ2" s="83" t="s">
        <v>706</v>
      </c>
      <c r="BA2" s="84" t="s">
        <v>707</v>
      </c>
      <c r="BB2" s="84" t="s">
        <v>708</v>
      </c>
      <c r="BC2" s="84" t="s">
        <v>709</v>
      </c>
      <c r="BD2" s="84" t="s">
        <v>710</v>
      </c>
      <c r="BE2" s="83" t="s">
        <v>711</v>
      </c>
      <c r="BF2" s="83" t="s">
        <v>712</v>
      </c>
      <c r="BG2" s="81" t="s">
        <v>713</v>
      </c>
      <c r="BH2" s="81" t="s">
        <v>714</v>
      </c>
      <c r="BI2" s="81" t="s">
        <v>715</v>
      </c>
      <c r="BJ2" s="83" t="s">
        <v>716</v>
      </c>
      <c r="BK2" s="83" t="s">
        <v>717</v>
      </c>
      <c r="BL2" s="83" t="s">
        <v>718</v>
      </c>
      <c r="BM2" s="83" t="s">
        <v>719</v>
      </c>
      <c r="BN2" s="83" t="s">
        <v>720</v>
      </c>
      <c r="BO2" s="83" t="s">
        <v>721</v>
      </c>
      <c r="BP2" s="83" t="s">
        <v>722</v>
      </c>
      <c r="BQ2" s="83" t="s">
        <v>723</v>
      </c>
      <c r="BR2" s="83" t="s">
        <v>724</v>
      </c>
      <c r="BS2" s="83" t="s">
        <v>725</v>
      </c>
      <c r="BT2" s="83" t="s">
        <v>726</v>
      </c>
      <c r="BU2" s="83" t="s">
        <v>727</v>
      </c>
      <c r="BV2" s="83" t="s">
        <v>728</v>
      </c>
      <c r="BW2" s="83" t="s">
        <v>729</v>
      </c>
      <c r="BX2" s="83" t="s">
        <v>730</v>
      </c>
      <c r="BY2" s="83" t="s">
        <v>731</v>
      </c>
      <c r="BZ2" s="83" t="s">
        <v>732</v>
      </c>
      <c r="CA2" s="83" t="s">
        <v>733</v>
      </c>
      <c r="CB2" s="83" t="s">
        <v>734</v>
      </c>
      <c r="CC2" s="83" t="s">
        <v>735</v>
      </c>
      <c r="CD2" s="83" t="s">
        <v>736</v>
      </c>
      <c r="CE2" s="83" t="s">
        <v>737</v>
      </c>
      <c r="CF2" s="83" t="s">
        <v>738</v>
      </c>
      <c r="CG2" s="83" t="s">
        <v>739</v>
      </c>
      <c r="CH2" s="83" t="s">
        <v>740</v>
      </c>
      <c r="CI2" s="83" t="s">
        <v>741</v>
      </c>
      <c r="CJ2" s="83" t="s">
        <v>742</v>
      </c>
      <c r="CK2" s="83" t="s">
        <v>743</v>
      </c>
      <c r="CL2" s="83" t="s">
        <v>744</v>
      </c>
      <c r="CM2" s="83" t="s">
        <v>745</v>
      </c>
      <c r="CN2" s="83" t="s">
        <v>746</v>
      </c>
      <c r="CO2" s="83" t="s">
        <v>747</v>
      </c>
      <c r="CP2" s="84" t="s">
        <v>748</v>
      </c>
      <c r="CQ2" s="84" t="s">
        <v>749</v>
      </c>
      <c r="CR2" s="84" t="s">
        <v>750</v>
      </c>
      <c r="CS2" s="85" t="s">
        <v>751</v>
      </c>
      <c r="CT2" s="85" t="s">
        <v>752</v>
      </c>
      <c r="CU2" s="85" t="s">
        <v>753</v>
      </c>
      <c r="CV2" s="85" t="s">
        <v>754</v>
      </c>
      <c r="CW2" s="85" t="s">
        <v>755</v>
      </c>
      <c r="CX2" s="85" t="s">
        <v>756</v>
      </c>
      <c r="CY2" s="85" t="s">
        <v>757</v>
      </c>
      <c r="CZ2" s="85" t="s">
        <v>758</v>
      </c>
      <c r="DA2" s="85" t="s">
        <v>759</v>
      </c>
      <c r="DB2" s="85" t="s">
        <v>760</v>
      </c>
      <c r="DC2" s="85" t="s">
        <v>761</v>
      </c>
      <c r="DD2" s="85" t="s">
        <v>762</v>
      </c>
      <c r="DE2" s="85" t="s">
        <v>763</v>
      </c>
      <c r="DF2" s="85" t="s">
        <v>764</v>
      </c>
      <c r="DG2" s="85" t="s">
        <v>765</v>
      </c>
      <c r="DH2" s="85" t="s">
        <v>766</v>
      </c>
      <c r="DI2" s="85" t="s">
        <v>757</v>
      </c>
      <c r="DJ2" s="85" t="s">
        <v>767</v>
      </c>
      <c r="DK2" s="83" t="s">
        <v>768</v>
      </c>
      <c r="DL2" s="85" t="s">
        <v>769</v>
      </c>
      <c r="DM2" s="85" t="s">
        <v>770</v>
      </c>
      <c r="DN2" s="85" t="s">
        <v>771</v>
      </c>
      <c r="DO2" s="85" t="s">
        <v>772</v>
      </c>
      <c r="DP2" s="85" t="s">
        <v>773</v>
      </c>
      <c r="DQ2" s="85" t="s">
        <v>774</v>
      </c>
      <c r="DR2" s="85" t="s">
        <v>775</v>
      </c>
      <c r="DS2" s="85" t="s">
        <v>776</v>
      </c>
      <c r="DT2" s="85" t="s">
        <v>777</v>
      </c>
      <c r="DU2" s="85" t="s">
        <v>778</v>
      </c>
      <c r="DV2" s="85" t="s">
        <v>773</v>
      </c>
      <c r="DW2" s="85" t="s">
        <v>779</v>
      </c>
      <c r="DX2" s="85" t="s">
        <v>780</v>
      </c>
      <c r="DY2" s="86" t="s">
        <v>781</v>
      </c>
      <c r="DZ2" s="86" t="s">
        <v>782</v>
      </c>
      <c r="EA2" s="85" t="s">
        <v>783</v>
      </c>
      <c r="EB2" s="83" t="s">
        <v>784</v>
      </c>
      <c r="EC2" s="83" t="s">
        <v>785</v>
      </c>
      <c r="ED2" s="87" t="s">
        <v>598</v>
      </c>
    </row>
    <row r="3" spans="1:134" s="95" customFormat="1" ht="38.25" customHeight="1">
      <c r="A3" s="71"/>
      <c r="B3" s="89"/>
      <c r="C3" s="90"/>
      <c r="D3" s="91"/>
      <c r="E3" s="92">
        <v>1</v>
      </c>
      <c r="F3" s="92"/>
      <c r="G3" s="92">
        <v>3</v>
      </c>
      <c r="H3" s="92"/>
      <c r="I3" s="92"/>
      <c r="J3" s="92"/>
      <c r="K3" s="92"/>
      <c r="L3" s="92">
        <v>3</v>
      </c>
      <c r="M3" s="92">
        <v>2</v>
      </c>
      <c r="N3" s="92"/>
      <c r="O3" s="92">
        <v>10</v>
      </c>
      <c r="P3" s="92">
        <v>5</v>
      </c>
      <c r="Q3" s="92"/>
      <c r="R3" s="92"/>
      <c r="S3" s="92"/>
      <c r="T3" s="92"/>
      <c r="U3" s="92"/>
      <c r="V3" s="92">
        <v>3</v>
      </c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>
        <v>5</v>
      </c>
      <c r="AU3" s="92">
        <v>20</v>
      </c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>
        <v>1</v>
      </c>
      <c r="BK3" s="92">
        <v>9</v>
      </c>
      <c r="BL3" s="92"/>
      <c r="BM3" s="92">
        <v>3</v>
      </c>
      <c r="BN3" s="92">
        <v>16</v>
      </c>
      <c r="BO3" s="92"/>
      <c r="BP3" s="92"/>
      <c r="BQ3" s="92"/>
      <c r="BR3" s="92">
        <v>23</v>
      </c>
      <c r="BS3" s="92">
        <v>5</v>
      </c>
      <c r="BT3" s="92"/>
      <c r="BU3" s="92"/>
      <c r="BV3" s="92"/>
      <c r="BW3" s="92">
        <v>25</v>
      </c>
      <c r="BX3" s="92"/>
      <c r="BY3" s="92"/>
      <c r="BZ3" s="92"/>
      <c r="CA3" s="92">
        <v>45</v>
      </c>
      <c r="CB3" s="92"/>
      <c r="CC3" s="92">
        <v>12</v>
      </c>
      <c r="CD3" s="92"/>
      <c r="CE3" s="92">
        <v>2</v>
      </c>
      <c r="CF3" s="92">
        <v>5</v>
      </c>
      <c r="CG3" s="92"/>
      <c r="CH3" s="92"/>
      <c r="CI3" s="92">
        <v>128</v>
      </c>
      <c r="CJ3" s="92"/>
      <c r="CK3" s="92"/>
      <c r="CL3" s="92"/>
      <c r="CM3" s="92">
        <v>1518.9199999999998</v>
      </c>
      <c r="CN3" s="92">
        <v>4570.7209999999986</v>
      </c>
      <c r="CO3" s="92"/>
      <c r="CP3" s="92">
        <v>7</v>
      </c>
      <c r="CQ3" s="92">
        <v>18</v>
      </c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  <c r="DP3" s="92"/>
      <c r="DQ3" s="92"/>
      <c r="DR3" s="92"/>
      <c r="DS3" s="92"/>
      <c r="DT3" s="92"/>
      <c r="DU3" s="92"/>
      <c r="DV3" s="92"/>
      <c r="DW3" s="92"/>
      <c r="DX3" s="92"/>
      <c r="DY3" s="92"/>
      <c r="DZ3" s="92"/>
      <c r="EA3" s="92"/>
      <c r="EB3" s="93"/>
      <c r="EC3" s="92"/>
      <c r="ED3" s="94"/>
    </row>
    <row r="4" spans="1:134" s="105" customFormat="1" ht="30" customHeight="1">
      <c r="A4" s="71"/>
      <c r="B4" s="96">
        <v>9627</v>
      </c>
      <c r="C4" s="97" t="s">
        <v>786</v>
      </c>
      <c r="D4" s="98" t="s">
        <v>787</v>
      </c>
      <c r="E4" s="99">
        <f>2*E3</f>
        <v>2</v>
      </c>
      <c r="F4" s="99">
        <f>1*F3</f>
        <v>0</v>
      </c>
      <c r="G4" s="99">
        <f>G3</f>
        <v>3</v>
      </c>
      <c r="H4" s="99">
        <f>2*H3</f>
        <v>0</v>
      </c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1"/>
      <c r="BV4" s="100"/>
      <c r="BW4" s="100"/>
      <c r="BX4" s="100"/>
      <c r="BY4" s="100"/>
      <c r="BZ4" s="100"/>
      <c r="CA4" s="100"/>
      <c r="CB4" s="61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2">
        <f>+SUM(E4:EA4)</f>
        <v>5</v>
      </c>
      <c r="EC4" s="103"/>
      <c r="ED4" s="104">
        <f t="shared" ref="ED4:ED67" si="0">+EB4*EC4</f>
        <v>0</v>
      </c>
    </row>
    <row r="5" spans="1:134" s="105" customFormat="1" ht="15.75" customHeight="1">
      <c r="A5" s="71"/>
      <c r="B5" s="106">
        <v>13357</v>
      </c>
      <c r="C5" s="97" t="s">
        <v>788</v>
      </c>
      <c r="D5" s="98" t="s">
        <v>787</v>
      </c>
      <c r="E5" s="98"/>
      <c r="F5" s="98"/>
      <c r="G5" s="98"/>
      <c r="H5" s="98"/>
      <c r="I5" s="107">
        <f>I3</f>
        <v>0</v>
      </c>
      <c r="J5" s="107">
        <f>J3</f>
        <v>0</v>
      </c>
      <c r="K5" s="107">
        <f>K3</f>
        <v>0</v>
      </c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1"/>
      <c r="BL5" s="101"/>
      <c r="BM5" s="108"/>
      <c r="BN5" s="101"/>
      <c r="BO5" s="101"/>
      <c r="BP5" s="108"/>
      <c r="BQ5" s="108"/>
      <c r="BR5" s="108"/>
      <c r="BS5" s="108"/>
      <c r="BT5" s="108"/>
      <c r="BU5" s="101"/>
      <c r="BV5" s="108"/>
      <c r="BW5" s="108"/>
      <c r="BX5" s="108"/>
      <c r="BY5" s="108"/>
      <c r="BZ5" s="108"/>
      <c r="CA5" s="108"/>
      <c r="CB5" s="63"/>
      <c r="CC5" s="101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8"/>
      <c r="DB5" s="108"/>
      <c r="DC5" s="108"/>
      <c r="DD5" s="108"/>
      <c r="DE5" s="108"/>
      <c r="DF5" s="108"/>
      <c r="DG5" s="108"/>
      <c r="DH5" s="108"/>
      <c r="DI5" s="108"/>
      <c r="DJ5" s="108"/>
      <c r="DK5" s="108"/>
      <c r="DL5" s="108"/>
      <c r="DM5" s="108"/>
      <c r="DN5" s="108"/>
      <c r="DO5" s="108"/>
      <c r="DP5" s="108"/>
      <c r="DQ5" s="108"/>
      <c r="DR5" s="108"/>
      <c r="DS5" s="108"/>
      <c r="DT5" s="108"/>
      <c r="DU5" s="108"/>
      <c r="DV5" s="108"/>
      <c r="DW5" s="108"/>
      <c r="DX5" s="108"/>
      <c r="DY5" s="108"/>
      <c r="DZ5" s="108"/>
      <c r="EA5" s="108"/>
      <c r="EB5" s="102">
        <f t="shared" ref="EB5:EB66" si="1">+SUM(E5:EA5)</f>
        <v>0</v>
      </c>
      <c r="EC5" s="103"/>
      <c r="ED5" s="104">
        <f t="shared" si="0"/>
        <v>0</v>
      </c>
    </row>
    <row r="6" spans="1:134" s="105" customFormat="1" ht="15.75" customHeight="1">
      <c r="A6" s="71"/>
      <c r="B6" s="106">
        <v>15424</v>
      </c>
      <c r="C6" s="109" t="s">
        <v>789</v>
      </c>
      <c r="D6" s="98" t="s">
        <v>790</v>
      </c>
      <c r="E6" s="99">
        <f>E3*6/50</f>
        <v>0.12</v>
      </c>
      <c r="F6" s="99">
        <f>F3*3/50</f>
        <v>0</v>
      </c>
      <c r="G6" s="99">
        <f>G3*3/50</f>
        <v>0.18</v>
      </c>
      <c r="H6" s="99">
        <f>H3*6/50</f>
        <v>0</v>
      </c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>
        <f>V3*4/50</f>
        <v>0.24</v>
      </c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1"/>
      <c r="BL6" s="101"/>
      <c r="BM6" s="108"/>
      <c r="BN6" s="101"/>
      <c r="BO6" s="101"/>
      <c r="BP6" s="108"/>
      <c r="BQ6" s="108"/>
      <c r="BR6" s="108"/>
      <c r="BS6" s="108"/>
      <c r="BT6" s="108"/>
      <c r="BU6" s="110"/>
      <c r="BV6" s="108"/>
      <c r="BW6" s="108"/>
      <c r="BX6" s="108"/>
      <c r="BY6" s="108"/>
      <c r="BZ6" s="108"/>
      <c r="CA6" s="108"/>
      <c r="CB6" s="63"/>
      <c r="CC6" s="101"/>
      <c r="CD6" s="108"/>
      <c r="CE6" s="108"/>
      <c r="CF6" s="108"/>
      <c r="CG6" s="108"/>
      <c r="CH6" s="108"/>
      <c r="CI6" s="108"/>
      <c r="CJ6" s="108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8"/>
      <c r="DA6" s="108"/>
      <c r="DB6" s="108"/>
      <c r="DC6" s="108"/>
      <c r="DD6" s="108"/>
      <c r="DE6" s="108"/>
      <c r="DF6" s="108"/>
      <c r="DG6" s="108"/>
      <c r="DH6" s="108"/>
      <c r="DI6" s="108"/>
      <c r="DJ6" s="108"/>
      <c r="DK6" s="108"/>
      <c r="DL6" s="108"/>
      <c r="DM6" s="108"/>
      <c r="DN6" s="108"/>
      <c r="DO6" s="108"/>
      <c r="DP6" s="108"/>
      <c r="DQ6" s="108"/>
      <c r="DR6" s="108"/>
      <c r="DS6" s="108"/>
      <c r="DT6" s="108"/>
      <c r="DU6" s="108"/>
      <c r="DV6" s="108"/>
      <c r="DW6" s="108"/>
      <c r="DX6" s="108"/>
      <c r="DY6" s="108"/>
      <c r="DZ6" s="108"/>
      <c r="EA6" s="108"/>
      <c r="EB6" s="102">
        <f>+SUM(E6:EA6)</f>
        <v>0.54</v>
      </c>
      <c r="EC6" s="103"/>
      <c r="ED6" s="104">
        <f t="shared" si="0"/>
        <v>0</v>
      </c>
    </row>
    <row r="7" spans="1:134" s="105" customFormat="1" ht="15.75" customHeight="1">
      <c r="A7" s="71"/>
      <c r="B7" s="106">
        <v>13431</v>
      </c>
      <c r="C7" s="97" t="s">
        <v>791</v>
      </c>
      <c r="D7" s="98" t="s">
        <v>787</v>
      </c>
      <c r="E7" s="98"/>
      <c r="F7" s="98"/>
      <c r="G7" s="98"/>
      <c r="H7" s="98"/>
      <c r="I7" s="107">
        <f>I3</f>
        <v>0</v>
      </c>
      <c r="J7" s="107">
        <f>J3</f>
        <v>0</v>
      </c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1"/>
      <c r="BL7" s="101"/>
      <c r="BM7" s="108"/>
      <c r="BN7" s="101"/>
      <c r="BO7" s="101"/>
      <c r="BP7" s="108"/>
      <c r="BQ7" s="108"/>
      <c r="BR7" s="108"/>
      <c r="BS7" s="108"/>
      <c r="BT7" s="108"/>
      <c r="BU7" s="111"/>
      <c r="BV7" s="108"/>
      <c r="BW7" s="108"/>
      <c r="BX7" s="108"/>
      <c r="BY7" s="108"/>
      <c r="BZ7" s="108"/>
      <c r="CA7" s="108"/>
      <c r="CB7" s="63"/>
      <c r="CC7" s="112">
        <f>1*CC3</f>
        <v>12</v>
      </c>
      <c r="CD7" s="112">
        <f>1*CD3</f>
        <v>0</v>
      </c>
      <c r="CE7" s="112">
        <f>1*CE3</f>
        <v>2</v>
      </c>
      <c r="CF7" s="112">
        <f>1*CF3</f>
        <v>5</v>
      </c>
      <c r="CG7" s="112">
        <f>CG3</f>
        <v>0</v>
      </c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8"/>
      <c r="DA7" s="108"/>
      <c r="DB7" s="108"/>
      <c r="DC7" s="108"/>
      <c r="DD7" s="108"/>
      <c r="DE7" s="108"/>
      <c r="DF7" s="108"/>
      <c r="DG7" s="108"/>
      <c r="DH7" s="108"/>
      <c r="DI7" s="108"/>
      <c r="DJ7" s="108"/>
      <c r="DK7" s="108"/>
      <c r="DL7" s="108"/>
      <c r="DM7" s="108"/>
      <c r="DN7" s="108"/>
      <c r="DO7" s="108"/>
      <c r="DP7" s="108"/>
      <c r="DQ7" s="108"/>
      <c r="DR7" s="108"/>
      <c r="DS7" s="108"/>
      <c r="DT7" s="108"/>
      <c r="DU7" s="108"/>
      <c r="DV7" s="108"/>
      <c r="DW7" s="108"/>
      <c r="DX7" s="108"/>
      <c r="DY7" s="108"/>
      <c r="DZ7" s="108"/>
      <c r="EA7" s="108"/>
      <c r="EB7" s="102">
        <f t="shared" si="1"/>
        <v>19</v>
      </c>
      <c r="EC7" s="103"/>
      <c r="ED7" s="104">
        <f t="shared" si="0"/>
        <v>0</v>
      </c>
    </row>
    <row r="8" spans="1:134" s="105" customFormat="1" ht="30" customHeight="1">
      <c r="A8" s="71"/>
      <c r="B8" s="106">
        <v>9644</v>
      </c>
      <c r="C8" s="97" t="s">
        <v>792</v>
      </c>
      <c r="D8" s="98" t="s">
        <v>787</v>
      </c>
      <c r="E8" s="98"/>
      <c r="F8" s="98"/>
      <c r="G8" s="98"/>
      <c r="H8" s="98"/>
      <c r="I8" s="107">
        <f>I3</f>
        <v>0</v>
      </c>
      <c r="J8" s="107">
        <f>J3</f>
        <v>0</v>
      </c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1"/>
      <c r="BL8" s="101"/>
      <c r="BM8" s="108"/>
      <c r="BN8" s="101"/>
      <c r="BO8" s="101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108"/>
      <c r="CA8" s="108"/>
      <c r="CB8" s="63"/>
      <c r="CC8" s="112">
        <f>1*CC3</f>
        <v>12</v>
      </c>
      <c r="CD8" s="112">
        <f>1*CD3</f>
        <v>0</v>
      </c>
      <c r="CE8" s="112">
        <f>1*CE3</f>
        <v>2</v>
      </c>
      <c r="CF8" s="112">
        <f>1*CF3</f>
        <v>5</v>
      </c>
      <c r="CG8" s="112">
        <f>CG3</f>
        <v>0</v>
      </c>
      <c r="CH8" s="108"/>
      <c r="CI8" s="108"/>
      <c r="CJ8" s="108"/>
      <c r="CK8" s="108"/>
      <c r="CL8" s="108"/>
      <c r="CM8" s="108"/>
      <c r="CN8" s="108"/>
      <c r="CO8" s="108"/>
      <c r="CP8" s="108"/>
      <c r="CQ8" s="99">
        <f>CQ3*14</f>
        <v>252</v>
      </c>
      <c r="CR8" s="108"/>
      <c r="CS8" s="108"/>
      <c r="CT8" s="108"/>
      <c r="CU8" s="108"/>
      <c r="CV8" s="108"/>
      <c r="CW8" s="108"/>
      <c r="CX8" s="108"/>
      <c r="CY8" s="108"/>
      <c r="CZ8" s="108"/>
      <c r="DA8" s="108"/>
      <c r="DB8" s="108"/>
      <c r="DC8" s="108"/>
      <c r="DD8" s="108"/>
      <c r="DE8" s="108"/>
      <c r="DF8" s="108"/>
      <c r="DG8" s="108"/>
      <c r="DH8" s="108"/>
      <c r="DI8" s="108"/>
      <c r="DJ8" s="108"/>
      <c r="DK8" s="108"/>
      <c r="DL8" s="108"/>
      <c r="DM8" s="108"/>
      <c r="DN8" s="108"/>
      <c r="DO8" s="108"/>
      <c r="DP8" s="108"/>
      <c r="DQ8" s="108"/>
      <c r="DR8" s="108"/>
      <c r="DS8" s="108"/>
      <c r="DT8" s="108"/>
      <c r="DU8" s="108"/>
      <c r="DV8" s="108"/>
      <c r="DW8" s="108"/>
      <c r="DX8" s="108"/>
      <c r="DY8" s="108"/>
      <c r="DZ8" s="108"/>
      <c r="EA8" s="108"/>
      <c r="EB8" s="102">
        <f t="shared" si="1"/>
        <v>271</v>
      </c>
      <c r="EC8" s="103"/>
      <c r="ED8" s="104">
        <f t="shared" si="0"/>
        <v>0</v>
      </c>
    </row>
    <row r="9" spans="1:134" s="105" customFormat="1" ht="15.75" customHeight="1">
      <c r="A9" s="71"/>
      <c r="B9" s="106">
        <v>15228</v>
      </c>
      <c r="C9" s="97" t="s">
        <v>793</v>
      </c>
      <c r="D9" s="98" t="s">
        <v>601</v>
      </c>
      <c r="E9" s="98"/>
      <c r="F9" s="98"/>
      <c r="G9" s="98"/>
      <c r="H9" s="98"/>
      <c r="I9" s="107">
        <f>10*I3</f>
        <v>0</v>
      </c>
      <c r="J9" s="107">
        <f>10*J3</f>
        <v>0</v>
      </c>
      <c r="K9" s="107">
        <f>20*K3</f>
        <v>0</v>
      </c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99">
        <f>+BG3*14</f>
        <v>0</v>
      </c>
      <c r="BH9" s="112">
        <f>+BH3</f>
        <v>0</v>
      </c>
      <c r="BI9" s="48"/>
      <c r="BJ9" s="108"/>
      <c r="BK9" s="101"/>
      <c r="BL9" s="101"/>
      <c r="BM9" s="108"/>
      <c r="BN9" s="101"/>
      <c r="BO9" s="101"/>
      <c r="BP9" s="108"/>
      <c r="BQ9" s="108"/>
      <c r="BR9" s="108"/>
      <c r="BS9" s="108"/>
      <c r="BT9" s="108"/>
      <c r="BU9" s="101"/>
      <c r="BV9" s="108"/>
      <c r="BW9" s="108"/>
      <c r="BX9" s="108"/>
      <c r="BY9" s="108"/>
      <c r="BZ9" s="108"/>
      <c r="CA9" s="108"/>
      <c r="CB9" s="63"/>
      <c r="CC9" s="101"/>
      <c r="CD9" s="108"/>
      <c r="CE9" s="108"/>
      <c r="CF9" s="108"/>
      <c r="CG9" s="108"/>
      <c r="CH9" s="108"/>
      <c r="CI9" s="108"/>
      <c r="CJ9" s="107">
        <f>+CJ3</f>
        <v>0</v>
      </c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2">
        <f t="shared" si="1"/>
        <v>0</v>
      </c>
      <c r="EC9" s="103"/>
      <c r="ED9" s="104">
        <f t="shared" si="0"/>
        <v>0</v>
      </c>
    </row>
    <row r="10" spans="1:134" s="105" customFormat="1" ht="15.75" customHeight="1">
      <c r="A10" s="71"/>
      <c r="B10" s="106">
        <v>15857</v>
      </c>
      <c r="C10" s="97" t="s">
        <v>794</v>
      </c>
      <c r="D10" s="98" t="s">
        <v>787</v>
      </c>
      <c r="E10" s="98"/>
      <c r="F10" s="98"/>
      <c r="G10" s="98"/>
      <c r="H10" s="98"/>
      <c r="I10" s="108"/>
      <c r="J10" s="108"/>
      <c r="K10" s="108"/>
      <c r="L10" s="107">
        <f>L3</f>
        <v>3</v>
      </c>
      <c r="M10" s="63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1"/>
      <c r="BL10" s="101"/>
      <c r="BM10" s="108"/>
      <c r="BN10" s="101"/>
      <c r="BO10" s="101"/>
      <c r="BP10" s="108"/>
      <c r="BQ10" s="108"/>
      <c r="BR10" s="108"/>
      <c r="BS10" s="108"/>
      <c r="BT10" s="108"/>
      <c r="BU10" s="110"/>
      <c r="BV10" s="108"/>
      <c r="BW10" s="108"/>
      <c r="BX10" s="108"/>
      <c r="BY10" s="108"/>
      <c r="BZ10" s="108"/>
      <c r="CA10" s="108"/>
      <c r="CB10" s="63"/>
      <c r="CC10" s="101"/>
      <c r="CD10" s="108"/>
      <c r="CE10" s="108"/>
      <c r="CF10" s="108"/>
      <c r="CG10" s="108"/>
      <c r="CH10" s="108"/>
      <c r="CI10" s="113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A10" s="108"/>
      <c r="DB10" s="108"/>
      <c r="DC10" s="108"/>
      <c r="DD10" s="108"/>
      <c r="DE10" s="108"/>
      <c r="DF10" s="108"/>
      <c r="DG10" s="108"/>
      <c r="DH10" s="108"/>
      <c r="DI10" s="108"/>
      <c r="DJ10" s="108"/>
      <c r="DK10" s="108"/>
      <c r="DL10" s="108"/>
      <c r="DM10" s="108"/>
      <c r="DN10" s="108"/>
      <c r="DO10" s="108"/>
      <c r="DP10" s="108"/>
      <c r="DQ10" s="108"/>
      <c r="DR10" s="108"/>
      <c r="DS10" s="108"/>
      <c r="DT10" s="108"/>
      <c r="DU10" s="108"/>
      <c r="DV10" s="108"/>
      <c r="DW10" s="108"/>
      <c r="DX10" s="108"/>
      <c r="DY10" s="108"/>
      <c r="DZ10" s="108"/>
      <c r="EA10" s="108"/>
      <c r="EB10" s="102">
        <f t="shared" si="1"/>
        <v>3</v>
      </c>
      <c r="EC10" s="103"/>
      <c r="ED10" s="104">
        <f t="shared" si="0"/>
        <v>0</v>
      </c>
    </row>
    <row r="11" spans="1:134" s="105" customFormat="1" ht="15.75" customHeight="1">
      <c r="A11" s="71"/>
      <c r="B11" s="106">
        <v>13702</v>
      </c>
      <c r="C11" s="114" t="s">
        <v>795</v>
      </c>
      <c r="D11" s="98" t="s">
        <v>796</v>
      </c>
      <c r="E11" s="98"/>
      <c r="F11" s="98"/>
      <c r="G11" s="98"/>
      <c r="H11" s="9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>
        <f>V3/2</f>
        <v>1.5</v>
      </c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1"/>
      <c r="BL11" s="101"/>
      <c r="BM11" s="108"/>
      <c r="BN11" s="101"/>
      <c r="BO11" s="101"/>
      <c r="BP11" s="108"/>
      <c r="BQ11" s="108"/>
      <c r="BR11" s="108"/>
      <c r="BS11" s="108"/>
      <c r="BT11" s="108"/>
      <c r="BU11" s="110"/>
      <c r="BV11" s="108"/>
      <c r="BW11" s="108"/>
      <c r="BX11" s="108"/>
      <c r="BY11" s="108"/>
      <c r="BZ11" s="108"/>
      <c r="CA11" s="108"/>
      <c r="CB11" s="63"/>
      <c r="CC11" s="101"/>
      <c r="CD11" s="108"/>
      <c r="CE11" s="108"/>
      <c r="CF11" s="108"/>
      <c r="CG11" s="108"/>
      <c r="CH11" s="108"/>
      <c r="CI11" s="115">
        <f>+CI3/3</f>
        <v>42.666666666666664</v>
      </c>
      <c r="CJ11" s="108"/>
      <c r="CK11" s="108"/>
      <c r="CL11" s="108"/>
      <c r="CM11" s="108"/>
      <c r="CN11" s="108"/>
      <c r="CO11" s="108"/>
      <c r="CP11" s="108"/>
      <c r="CQ11" s="108"/>
      <c r="CR11" s="108"/>
      <c r="CS11" s="108"/>
      <c r="CT11" s="108"/>
      <c r="CU11" s="108"/>
      <c r="CV11" s="108"/>
      <c r="CW11" s="108"/>
      <c r="CX11" s="108"/>
      <c r="CY11" s="108"/>
      <c r="CZ11" s="108"/>
      <c r="DA11" s="108"/>
      <c r="DB11" s="108"/>
      <c r="DC11" s="108"/>
      <c r="DD11" s="108"/>
      <c r="DE11" s="108"/>
      <c r="DF11" s="108"/>
      <c r="DG11" s="108"/>
      <c r="DH11" s="108"/>
      <c r="DI11" s="108"/>
      <c r="DJ11" s="108"/>
      <c r="DK11" s="108"/>
      <c r="DL11" s="108"/>
      <c r="DM11" s="108"/>
      <c r="DN11" s="108"/>
      <c r="DO11" s="108"/>
      <c r="DP11" s="108"/>
      <c r="DQ11" s="108"/>
      <c r="DR11" s="108"/>
      <c r="DS11" s="108"/>
      <c r="DT11" s="108"/>
      <c r="DU11" s="108"/>
      <c r="DV11" s="108"/>
      <c r="DW11" s="108"/>
      <c r="DX11" s="108"/>
      <c r="DY11" s="108"/>
      <c r="DZ11" s="108"/>
      <c r="EA11" s="108"/>
      <c r="EB11" s="102">
        <f t="shared" si="1"/>
        <v>44.166666666666664</v>
      </c>
      <c r="EC11" s="103"/>
      <c r="ED11" s="104">
        <f t="shared" si="0"/>
        <v>0</v>
      </c>
    </row>
    <row r="12" spans="1:134" s="105" customFormat="1" ht="15.75" customHeight="1">
      <c r="A12" s="71"/>
      <c r="B12" s="106">
        <v>13112</v>
      </c>
      <c r="C12" s="116" t="s">
        <v>797</v>
      </c>
      <c r="D12" s="98" t="s">
        <v>796</v>
      </c>
      <c r="E12" s="98"/>
      <c r="F12" s="98"/>
      <c r="G12" s="98"/>
      <c r="H12" s="9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>
        <f>V3/2</f>
        <v>1.5</v>
      </c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108"/>
      <c r="BK12" s="101"/>
      <c r="BL12" s="101"/>
      <c r="BM12" s="108"/>
      <c r="BN12" s="101"/>
      <c r="BO12" s="101"/>
      <c r="BP12" s="108"/>
      <c r="BQ12" s="108"/>
      <c r="BR12" s="108"/>
      <c r="BS12" s="108"/>
      <c r="BT12" s="108"/>
      <c r="BU12" s="110"/>
      <c r="BV12" s="108"/>
      <c r="BW12" s="108"/>
      <c r="BX12" s="108"/>
      <c r="BY12" s="108"/>
      <c r="BZ12" s="108"/>
      <c r="CA12" s="108"/>
      <c r="CB12" s="63"/>
      <c r="CC12" s="101"/>
      <c r="CD12" s="108"/>
      <c r="CE12" s="108"/>
      <c r="CF12" s="108"/>
      <c r="CG12" s="108"/>
      <c r="CH12" s="108"/>
      <c r="CI12" s="115">
        <f>+CI3/3</f>
        <v>42.666666666666664</v>
      </c>
      <c r="CJ12" s="108"/>
      <c r="CK12" s="108"/>
      <c r="CL12" s="108"/>
      <c r="CM12" s="108"/>
      <c r="CN12" s="108"/>
      <c r="CO12" s="108"/>
      <c r="CP12" s="108"/>
      <c r="CQ12" s="108"/>
      <c r="CR12" s="108"/>
      <c r="CS12" s="108"/>
      <c r="CT12" s="108"/>
      <c r="CU12" s="108"/>
      <c r="CV12" s="108"/>
      <c r="CW12" s="108"/>
      <c r="CX12" s="108"/>
      <c r="CY12" s="108"/>
      <c r="CZ12" s="108"/>
      <c r="DA12" s="108"/>
      <c r="DB12" s="108"/>
      <c r="DC12" s="108"/>
      <c r="DD12" s="108"/>
      <c r="DE12" s="108"/>
      <c r="DF12" s="108"/>
      <c r="DG12" s="108"/>
      <c r="DH12" s="108"/>
      <c r="DI12" s="108"/>
      <c r="DJ12" s="108"/>
      <c r="DK12" s="108"/>
      <c r="DL12" s="108"/>
      <c r="DM12" s="108"/>
      <c r="DN12" s="108"/>
      <c r="DO12" s="108"/>
      <c r="DP12" s="108"/>
      <c r="DQ12" s="108"/>
      <c r="DR12" s="108"/>
      <c r="DS12" s="108"/>
      <c r="DT12" s="108"/>
      <c r="DU12" s="108"/>
      <c r="DV12" s="107">
        <f t="shared" ref="DV12:EA12" si="2">+DV3/6</f>
        <v>0</v>
      </c>
      <c r="DW12" s="107">
        <f t="shared" si="2"/>
        <v>0</v>
      </c>
      <c r="DX12" s="107">
        <f t="shared" si="2"/>
        <v>0</v>
      </c>
      <c r="DY12" s="107">
        <f t="shared" si="2"/>
        <v>0</v>
      </c>
      <c r="DZ12" s="107">
        <f t="shared" si="2"/>
        <v>0</v>
      </c>
      <c r="EA12" s="107">
        <f t="shared" si="2"/>
        <v>0</v>
      </c>
      <c r="EB12" s="102">
        <f t="shared" si="1"/>
        <v>44.166666666666664</v>
      </c>
      <c r="EC12" s="103"/>
      <c r="ED12" s="104">
        <f t="shared" si="0"/>
        <v>0</v>
      </c>
    </row>
    <row r="13" spans="1:134" s="105" customFormat="1" ht="15.75" customHeight="1">
      <c r="A13" s="71"/>
      <c r="B13" s="106">
        <v>13364</v>
      </c>
      <c r="C13" s="97" t="s">
        <v>798</v>
      </c>
      <c r="D13" s="98" t="s">
        <v>601</v>
      </c>
      <c r="E13" s="99">
        <f>E3*2</f>
        <v>2</v>
      </c>
      <c r="F13" s="99">
        <f>F3*2</f>
        <v>0</v>
      </c>
      <c r="G13" s="99">
        <f>G3*2</f>
        <v>6</v>
      </c>
      <c r="H13" s="99">
        <f>H3*2</f>
        <v>0</v>
      </c>
      <c r="I13" s="108"/>
      <c r="J13" s="108"/>
      <c r="K13" s="108"/>
      <c r="L13" s="107">
        <f>L3</f>
        <v>3</v>
      </c>
      <c r="M13" s="107">
        <f>M3</f>
        <v>2</v>
      </c>
      <c r="N13" s="108"/>
      <c r="O13" s="107">
        <f>O3*2</f>
        <v>20</v>
      </c>
      <c r="P13" s="107">
        <f>P3*2</f>
        <v>10</v>
      </c>
      <c r="Q13" s="108"/>
      <c r="R13" s="108"/>
      <c r="S13" s="108"/>
      <c r="T13" s="108"/>
      <c r="U13" s="108"/>
      <c r="V13" s="108">
        <f>2*V3</f>
        <v>6</v>
      </c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99">
        <f>BG3*3</f>
        <v>0</v>
      </c>
      <c r="BH13" s="108"/>
      <c r="BI13" s="108"/>
      <c r="BJ13" s="108"/>
      <c r="BK13" s="101"/>
      <c r="BL13" s="101"/>
      <c r="BM13" s="108"/>
      <c r="BN13" s="101"/>
      <c r="BO13" s="101"/>
      <c r="BP13" s="108"/>
      <c r="BQ13" s="108"/>
      <c r="BR13" s="108"/>
      <c r="BS13" s="108"/>
      <c r="BT13" s="108"/>
      <c r="BU13" s="111"/>
      <c r="BV13" s="108"/>
      <c r="BW13" s="108"/>
      <c r="BX13" s="108"/>
      <c r="BY13" s="108"/>
      <c r="BZ13" s="108"/>
      <c r="CA13" s="108"/>
      <c r="CB13" s="63"/>
      <c r="CC13" s="101"/>
      <c r="CD13" s="108"/>
      <c r="CE13" s="108"/>
      <c r="CF13" s="108"/>
      <c r="CG13" s="108"/>
      <c r="CH13" s="108"/>
      <c r="CI13" s="113"/>
      <c r="CJ13" s="108"/>
      <c r="CK13" s="108"/>
      <c r="CL13" s="108"/>
      <c r="CM13" s="108"/>
      <c r="CN13" s="108"/>
      <c r="CO13" s="108"/>
      <c r="CP13" s="108"/>
      <c r="CQ13" s="108"/>
      <c r="CR13" s="108"/>
      <c r="CS13" s="108"/>
      <c r="CT13" s="108"/>
      <c r="CU13" s="108"/>
      <c r="CV13" s="108"/>
      <c r="CW13" s="108"/>
      <c r="CX13" s="108"/>
      <c r="CY13" s="108"/>
      <c r="CZ13" s="108"/>
      <c r="DA13" s="108"/>
      <c r="DB13" s="108"/>
      <c r="DC13" s="108"/>
      <c r="DD13" s="108"/>
      <c r="DE13" s="108"/>
      <c r="DF13" s="108"/>
      <c r="DG13" s="108"/>
      <c r="DH13" s="108"/>
      <c r="DI13" s="108"/>
      <c r="DJ13" s="108"/>
      <c r="DK13" s="108"/>
      <c r="DL13" s="108"/>
      <c r="DM13" s="108"/>
      <c r="DN13" s="108"/>
      <c r="DO13" s="108"/>
      <c r="DP13" s="108"/>
      <c r="DQ13" s="108"/>
      <c r="DR13" s="108"/>
      <c r="DS13" s="108"/>
      <c r="DT13" s="108"/>
      <c r="DU13" s="108"/>
      <c r="DV13" s="107">
        <f t="shared" ref="DV13:EA13" si="3">+DV3*6</f>
        <v>0</v>
      </c>
      <c r="DW13" s="107">
        <f t="shared" si="3"/>
        <v>0</v>
      </c>
      <c r="DX13" s="107">
        <f t="shared" si="3"/>
        <v>0</v>
      </c>
      <c r="DY13" s="107">
        <f t="shared" si="3"/>
        <v>0</v>
      </c>
      <c r="DZ13" s="107">
        <f t="shared" si="3"/>
        <v>0</v>
      </c>
      <c r="EA13" s="107">
        <f t="shared" si="3"/>
        <v>0</v>
      </c>
      <c r="EB13" s="102">
        <f t="shared" si="1"/>
        <v>49</v>
      </c>
      <c r="EC13" s="103"/>
      <c r="ED13" s="104">
        <f t="shared" si="0"/>
        <v>0</v>
      </c>
    </row>
    <row r="14" spans="1:134" s="105" customFormat="1" ht="15.75" customHeight="1">
      <c r="A14" s="71"/>
      <c r="B14" s="106">
        <v>13408</v>
      </c>
      <c r="C14" s="117" t="s">
        <v>799</v>
      </c>
      <c r="D14" s="98" t="s">
        <v>787</v>
      </c>
      <c r="E14" s="98"/>
      <c r="F14" s="98"/>
      <c r="G14" s="98"/>
      <c r="H14" s="118"/>
      <c r="I14" s="108"/>
      <c r="J14" s="108"/>
      <c r="K14" s="108"/>
      <c r="L14" s="63"/>
      <c r="M14" s="63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108"/>
      <c r="BK14" s="101"/>
      <c r="BL14" s="101"/>
      <c r="BM14" s="108"/>
      <c r="BN14" s="101"/>
      <c r="BO14" s="101"/>
      <c r="BP14" s="108"/>
      <c r="BQ14" s="108"/>
      <c r="BR14" s="108"/>
      <c r="BS14" s="108"/>
      <c r="BT14" s="108"/>
      <c r="BU14" s="108"/>
      <c r="BV14" s="108"/>
      <c r="BW14" s="108"/>
      <c r="BX14" s="108"/>
      <c r="BY14" s="108"/>
      <c r="BZ14" s="108"/>
      <c r="CA14" s="108"/>
      <c r="CB14" s="63"/>
      <c r="CC14" s="101"/>
      <c r="CD14" s="108"/>
      <c r="CE14" s="108"/>
      <c r="CF14" s="108"/>
      <c r="CG14" s="108"/>
      <c r="CH14" s="108"/>
      <c r="CI14" s="108"/>
      <c r="CJ14" s="108"/>
      <c r="CK14" s="108"/>
      <c r="CL14" s="108"/>
      <c r="CM14" s="108"/>
      <c r="CN14" s="108"/>
      <c r="CO14" s="108"/>
      <c r="CP14" s="108"/>
      <c r="CQ14" s="108"/>
      <c r="CR14" s="108"/>
      <c r="CS14" s="108"/>
      <c r="CT14" s="108"/>
      <c r="CU14" s="108"/>
      <c r="CV14" s="108"/>
      <c r="CW14" s="108"/>
      <c r="CX14" s="108"/>
      <c r="CY14" s="108"/>
      <c r="CZ14" s="108"/>
      <c r="DA14" s="108"/>
      <c r="DB14" s="108"/>
      <c r="DC14" s="108"/>
      <c r="DD14" s="108"/>
      <c r="DE14" s="108"/>
      <c r="DF14" s="108"/>
      <c r="DG14" s="108"/>
      <c r="DH14" s="108"/>
      <c r="DI14" s="108"/>
      <c r="DJ14" s="108"/>
      <c r="DK14" s="108"/>
      <c r="DL14" s="108"/>
      <c r="DM14" s="108"/>
      <c r="DN14" s="108"/>
      <c r="DO14" s="108"/>
      <c r="DP14" s="108"/>
      <c r="DQ14" s="108"/>
      <c r="DR14" s="108"/>
      <c r="DS14" s="108"/>
      <c r="DT14" s="108"/>
      <c r="DU14" s="108"/>
      <c r="DV14" s="108"/>
      <c r="DW14" s="108"/>
      <c r="DX14" s="108"/>
      <c r="DY14" s="108"/>
      <c r="DZ14" s="108"/>
      <c r="EA14" s="108"/>
      <c r="EB14" s="102">
        <f t="shared" si="1"/>
        <v>0</v>
      </c>
      <c r="EC14" s="103"/>
      <c r="ED14" s="104">
        <f t="shared" si="0"/>
        <v>0</v>
      </c>
    </row>
    <row r="15" spans="1:134" s="105" customFormat="1" ht="30" customHeight="1">
      <c r="A15" s="71"/>
      <c r="B15" s="106" t="s">
        <v>800</v>
      </c>
      <c r="C15" s="97" t="s">
        <v>801</v>
      </c>
      <c r="D15" s="98" t="s">
        <v>787</v>
      </c>
      <c r="E15" s="99">
        <f>E3*4</f>
        <v>4</v>
      </c>
      <c r="F15" s="98"/>
      <c r="G15" s="98"/>
      <c r="H15" s="99">
        <f>4*H3</f>
        <v>0</v>
      </c>
      <c r="I15" s="108"/>
      <c r="J15" s="108"/>
      <c r="K15" s="108"/>
      <c r="L15" s="107">
        <f>4*L3</f>
        <v>12</v>
      </c>
      <c r="M15" s="107">
        <f>4*M3</f>
        <v>8</v>
      </c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  <c r="BI15" s="108"/>
      <c r="BJ15" s="108"/>
      <c r="BK15" s="101"/>
      <c r="BL15" s="101"/>
      <c r="BM15" s="108"/>
      <c r="BN15" s="101"/>
      <c r="BO15" s="101"/>
      <c r="BP15" s="108"/>
      <c r="BQ15" s="108"/>
      <c r="BR15" s="108"/>
      <c r="BS15" s="108"/>
      <c r="BT15" s="108"/>
      <c r="BU15" s="101"/>
      <c r="BV15" s="108"/>
      <c r="BW15" s="108"/>
      <c r="BX15" s="108"/>
      <c r="BY15" s="108"/>
      <c r="BZ15" s="108"/>
      <c r="CA15" s="108"/>
      <c r="CB15" s="63"/>
      <c r="CC15" s="101"/>
      <c r="CD15" s="108"/>
      <c r="CE15" s="108"/>
      <c r="CF15" s="108"/>
      <c r="CG15" s="108"/>
      <c r="CH15" s="108"/>
      <c r="CI15" s="108"/>
      <c r="CJ15" s="108"/>
      <c r="CK15" s="108"/>
      <c r="CL15" s="108"/>
      <c r="CM15" s="108"/>
      <c r="CN15" s="108"/>
      <c r="CO15" s="108"/>
      <c r="CP15" s="108"/>
      <c r="CQ15" s="108"/>
      <c r="CR15" s="108"/>
      <c r="CS15" s="108"/>
      <c r="CT15" s="108"/>
      <c r="CU15" s="108"/>
      <c r="CV15" s="108"/>
      <c r="CW15" s="108"/>
      <c r="CX15" s="108"/>
      <c r="CY15" s="108"/>
      <c r="CZ15" s="108"/>
      <c r="DA15" s="108"/>
      <c r="DB15" s="108"/>
      <c r="DC15" s="108"/>
      <c r="DD15" s="108"/>
      <c r="DE15" s="108"/>
      <c r="DF15" s="108"/>
      <c r="DG15" s="108"/>
      <c r="DH15" s="108"/>
      <c r="DI15" s="108"/>
      <c r="DJ15" s="108"/>
      <c r="DK15" s="108"/>
      <c r="DL15" s="108"/>
      <c r="DM15" s="108"/>
      <c r="DN15" s="108"/>
      <c r="DO15" s="108"/>
      <c r="DP15" s="108"/>
      <c r="DQ15" s="108"/>
      <c r="DR15" s="108"/>
      <c r="DS15" s="108"/>
      <c r="DT15" s="108"/>
      <c r="DU15" s="108"/>
      <c r="DV15" s="108"/>
      <c r="DW15" s="108"/>
      <c r="DX15" s="108"/>
      <c r="DY15" s="108"/>
      <c r="DZ15" s="108"/>
      <c r="EA15" s="108"/>
      <c r="EB15" s="102">
        <f t="shared" si="1"/>
        <v>24</v>
      </c>
      <c r="EC15" s="103"/>
      <c r="ED15" s="104">
        <f t="shared" si="0"/>
        <v>0</v>
      </c>
    </row>
    <row r="16" spans="1:134" ht="14.25" customHeight="1">
      <c r="A16" s="71"/>
      <c r="B16" s="106">
        <v>13056</v>
      </c>
      <c r="C16" s="117" t="s">
        <v>802</v>
      </c>
      <c r="D16" s="98" t="s">
        <v>787</v>
      </c>
      <c r="E16" s="118"/>
      <c r="F16" s="118"/>
      <c r="G16" s="118"/>
      <c r="H16" s="118"/>
      <c r="I16" s="63"/>
      <c r="J16" s="63"/>
      <c r="K16" s="63"/>
      <c r="L16" s="63"/>
      <c r="M16" s="63"/>
      <c r="N16" s="63"/>
      <c r="O16" s="63"/>
      <c r="P16" s="107">
        <f>P3</f>
        <v>5</v>
      </c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112">
        <f>2*BJ3</f>
        <v>2</v>
      </c>
      <c r="BK16" s="48"/>
      <c r="BL16" s="48"/>
      <c r="BM16" s="107">
        <f>2*BM3</f>
        <v>6</v>
      </c>
      <c r="BN16" s="48"/>
      <c r="BO16" s="48"/>
      <c r="BP16" s="63"/>
      <c r="BQ16" s="63"/>
      <c r="BR16" s="63"/>
      <c r="BS16" s="63"/>
      <c r="BT16" s="107">
        <f>+BT3</f>
        <v>0</v>
      </c>
      <c r="BU16" s="48"/>
      <c r="BV16" s="112">
        <f>+BV3*2</f>
        <v>0</v>
      </c>
      <c r="BW16" s="63"/>
      <c r="BX16" s="63"/>
      <c r="BY16" s="63"/>
      <c r="BZ16" s="63"/>
      <c r="CA16" s="63"/>
      <c r="CB16" s="63"/>
      <c r="CC16" s="48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99">
        <f>CQ3</f>
        <v>18</v>
      </c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102">
        <f t="shared" si="1"/>
        <v>31</v>
      </c>
      <c r="EC16" s="103"/>
      <c r="ED16" s="104">
        <f t="shared" si="0"/>
        <v>0</v>
      </c>
    </row>
    <row r="17" spans="1:134" s="105" customFormat="1" ht="15.75" customHeight="1">
      <c r="A17" s="71"/>
      <c r="B17" s="106">
        <v>9903</v>
      </c>
      <c r="C17" s="97" t="s">
        <v>803</v>
      </c>
      <c r="D17" s="98" t="s">
        <v>787</v>
      </c>
      <c r="E17" s="98"/>
      <c r="F17" s="98"/>
      <c r="G17" s="98"/>
      <c r="H17" s="98"/>
      <c r="I17" s="108"/>
      <c r="J17" s="108"/>
      <c r="K17" s="108"/>
      <c r="L17" s="108"/>
      <c r="M17" s="108"/>
      <c r="N17" s="108"/>
      <c r="O17" s="107">
        <f>2*O3</f>
        <v>20</v>
      </c>
      <c r="P17" s="107">
        <f>3*P3</f>
        <v>15</v>
      </c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1"/>
      <c r="BL17" s="101"/>
      <c r="BM17" s="108"/>
      <c r="BN17" s="101"/>
      <c r="BO17" s="101"/>
      <c r="BP17" s="108"/>
      <c r="BQ17" s="108"/>
      <c r="BR17" s="108"/>
      <c r="BS17" s="108"/>
      <c r="BT17" s="108"/>
      <c r="BU17" s="48"/>
      <c r="BV17" s="108"/>
      <c r="BW17" s="108"/>
      <c r="BX17" s="108"/>
      <c r="BY17" s="108"/>
      <c r="BZ17" s="108"/>
      <c r="CA17" s="108"/>
      <c r="CB17" s="63"/>
      <c r="CC17" s="101"/>
      <c r="CD17" s="108"/>
      <c r="CE17" s="108"/>
      <c r="CF17" s="108"/>
      <c r="CG17" s="108"/>
      <c r="CH17" s="108"/>
      <c r="CI17" s="108"/>
      <c r="CJ17" s="108"/>
      <c r="CK17" s="108"/>
      <c r="CL17" s="108"/>
      <c r="CM17" s="108"/>
      <c r="CN17" s="108"/>
      <c r="CO17" s="108"/>
      <c r="CP17" s="108"/>
      <c r="CQ17" s="99">
        <f>3*CQ3</f>
        <v>54</v>
      </c>
      <c r="CR17" s="108"/>
      <c r="CS17" s="108"/>
      <c r="CT17" s="108"/>
      <c r="CU17" s="108"/>
      <c r="CV17" s="108"/>
      <c r="CW17" s="108"/>
      <c r="CX17" s="108"/>
      <c r="CY17" s="108"/>
      <c r="CZ17" s="108"/>
      <c r="DA17" s="108"/>
      <c r="DB17" s="108"/>
      <c r="DC17" s="108"/>
      <c r="DD17" s="108"/>
      <c r="DE17" s="108"/>
      <c r="DF17" s="108"/>
      <c r="DG17" s="108"/>
      <c r="DH17" s="108"/>
      <c r="DI17" s="108"/>
      <c r="DJ17" s="108"/>
      <c r="DK17" s="108"/>
      <c r="DL17" s="108"/>
      <c r="DM17" s="108"/>
      <c r="DN17" s="108"/>
      <c r="DO17" s="108"/>
      <c r="DP17" s="108"/>
      <c r="DQ17" s="108"/>
      <c r="DR17" s="108"/>
      <c r="DS17" s="108"/>
      <c r="DT17" s="108"/>
      <c r="DU17" s="108"/>
      <c r="DV17" s="108"/>
      <c r="DW17" s="108"/>
      <c r="DX17" s="108"/>
      <c r="DY17" s="108"/>
      <c r="DZ17" s="108"/>
      <c r="EA17" s="108"/>
      <c r="EB17" s="102">
        <f t="shared" si="1"/>
        <v>89</v>
      </c>
      <c r="EC17" s="103"/>
      <c r="ED17" s="104">
        <f t="shared" si="0"/>
        <v>0</v>
      </c>
    </row>
    <row r="18" spans="1:134" s="105" customFormat="1" ht="46.5" customHeight="1">
      <c r="A18" s="71"/>
      <c r="B18" s="106">
        <v>17515</v>
      </c>
      <c r="C18" s="97" t="s">
        <v>804</v>
      </c>
      <c r="D18" s="98" t="s">
        <v>787</v>
      </c>
      <c r="E18" s="98"/>
      <c r="F18" s="98"/>
      <c r="G18" s="98"/>
      <c r="H18" s="98"/>
      <c r="I18" s="108"/>
      <c r="J18" s="108"/>
      <c r="K18" s="108"/>
      <c r="L18" s="108"/>
      <c r="M18" s="108"/>
      <c r="N18" s="108"/>
      <c r="O18" s="107">
        <f>O3</f>
        <v>10</v>
      </c>
      <c r="P18" s="107">
        <f>P3</f>
        <v>5</v>
      </c>
      <c r="Q18" s="108"/>
      <c r="R18" s="108"/>
      <c r="S18" s="108"/>
      <c r="T18" s="108"/>
      <c r="U18" s="107">
        <f>+U3</f>
        <v>0</v>
      </c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  <c r="BH18" s="108"/>
      <c r="BI18" s="108"/>
      <c r="BJ18" s="108"/>
      <c r="BK18" s="101"/>
      <c r="BL18" s="101"/>
      <c r="BM18" s="108"/>
      <c r="BN18" s="101"/>
      <c r="BO18" s="101"/>
      <c r="BP18" s="108"/>
      <c r="BQ18" s="108"/>
      <c r="BR18" s="108"/>
      <c r="BS18" s="108"/>
      <c r="BT18" s="108"/>
      <c r="BU18" s="48"/>
      <c r="BV18" s="108"/>
      <c r="BW18" s="108"/>
      <c r="BX18" s="108"/>
      <c r="BY18" s="108"/>
      <c r="BZ18" s="108"/>
      <c r="CA18" s="108"/>
      <c r="CB18" s="63"/>
      <c r="CC18" s="101"/>
      <c r="CD18" s="108"/>
      <c r="CE18" s="108"/>
      <c r="CF18" s="108"/>
      <c r="CG18" s="108"/>
      <c r="CH18" s="108"/>
      <c r="CI18" s="108"/>
      <c r="CJ18" s="108"/>
      <c r="CK18" s="108"/>
      <c r="CL18" s="108"/>
      <c r="CM18" s="108"/>
      <c r="CN18" s="108"/>
      <c r="CO18" s="108"/>
      <c r="CP18" s="108"/>
      <c r="CQ18" s="108"/>
      <c r="CR18" s="108"/>
      <c r="CS18" s="108"/>
      <c r="CT18" s="108"/>
      <c r="CU18" s="108"/>
      <c r="CV18" s="108"/>
      <c r="CW18" s="108"/>
      <c r="CX18" s="108"/>
      <c r="CY18" s="108"/>
      <c r="CZ18" s="108"/>
      <c r="DA18" s="108"/>
      <c r="DB18" s="108"/>
      <c r="DC18" s="108"/>
      <c r="DD18" s="108"/>
      <c r="DE18" s="108"/>
      <c r="DF18" s="108"/>
      <c r="DG18" s="108"/>
      <c r="DH18" s="108"/>
      <c r="DI18" s="108"/>
      <c r="DJ18" s="108"/>
      <c r="DK18" s="108"/>
      <c r="DL18" s="108"/>
      <c r="DM18" s="108"/>
      <c r="DN18" s="108"/>
      <c r="DO18" s="108"/>
      <c r="DP18" s="108"/>
      <c r="DQ18" s="108"/>
      <c r="DR18" s="108"/>
      <c r="DS18" s="108"/>
      <c r="DT18" s="108"/>
      <c r="DU18" s="108"/>
      <c r="DV18" s="108"/>
      <c r="DW18" s="108"/>
      <c r="DX18" s="108"/>
      <c r="DY18" s="108"/>
      <c r="DZ18" s="108"/>
      <c r="EA18" s="108"/>
      <c r="EB18" s="102">
        <f t="shared" si="1"/>
        <v>15</v>
      </c>
      <c r="EC18" s="103"/>
      <c r="ED18" s="104">
        <f t="shared" si="0"/>
        <v>0</v>
      </c>
    </row>
    <row r="19" spans="1:134" s="105" customFormat="1" ht="21.75" customHeight="1">
      <c r="A19" s="71"/>
      <c r="B19" s="106">
        <v>10566</v>
      </c>
      <c r="C19" s="97" t="s">
        <v>805</v>
      </c>
      <c r="D19" s="98" t="s">
        <v>787</v>
      </c>
      <c r="E19" s="98"/>
      <c r="F19" s="98"/>
      <c r="G19" s="98"/>
      <c r="H19" s="98"/>
      <c r="I19" s="108"/>
      <c r="J19" s="108"/>
      <c r="K19" s="108"/>
      <c r="L19" s="108"/>
      <c r="M19" s="108"/>
      <c r="N19" s="108"/>
      <c r="O19" s="107">
        <f>2*O3</f>
        <v>20</v>
      </c>
      <c r="P19" s="107">
        <f>3*P3</f>
        <v>15</v>
      </c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  <c r="BI19" s="108"/>
      <c r="BJ19" s="108"/>
      <c r="BK19" s="101"/>
      <c r="BL19" s="101"/>
      <c r="BM19" s="108"/>
      <c r="BN19" s="101"/>
      <c r="BO19" s="101"/>
      <c r="BP19" s="108"/>
      <c r="BQ19" s="108"/>
      <c r="BR19" s="108"/>
      <c r="BS19" s="108"/>
      <c r="BT19" s="108"/>
      <c r="BU19" s="48"/>
      <c r="BV19" s="108"/>
      <c r="BW19" s="108"/>
      <c r="BX19" s="108"/>
      <c r="BY19" s="108"/>
      <c r="BZ19" s="108"/>
      <c r="CA19" s="108"/>
      <c r="CB19" s="63"/>
      <c r="CC19" s="101"/>
      <c r="CD19" s="108"/>
      <c r="CE19" s="108"/>
      <c r="CF19" s="108"/>
      <c r="CG19" s="108"/>
      <c r="CH19" s="108"/>
      <c r="CI19" s="108"/>
      <c r="CJ19" s="108"/>
      <c r="CK19" s="108"/>
      <c r="CL19" s="108"/>
      <c r="CM19" s="108"/>
      <c r="CN19" s="108"/>
      <c r="CO19" s="108"/>
      <c r="CP19" s="108"/>
      <c r="CQ19" s="108"/>
      <c r="CR19" s="108"/>
      <c r="CS19" s="108"/>
      <c r="CT19" s="108"/>
      <c r="CU19" s="108"/>
      <c r="CV19" s="108"/>
      <c r="CW19" s="108"/>
      <c r="CX19" s="108"/>
      <c r="CY19" s="108"/>
      <c r="CZ19" s="108"/>
      <c r="DA19" s="108"/>
      <c r="DB19" s="108"/>
      <c r="DC19" s="108"/>
      <c r="DD19" s="108"/>
      <c r="DE19" s="108"/>
      <c r="DF19" s="108"/>
      <c r="DG19" s="108"/>
      <c r="DH19" s="108"/>
      <c r="DI19" s="108"/>
      <c r="DJ19" s="108"/>
      <c r="DK19" s="108"/>
      <c r="DL19" s="108"/>
      <c r="DM19" s="108"/>
      <c r="DN19" s="108"/>
      <c r="DO19" s="108"/>
      <c r="DP19" s="108"/>
      <c r="DQ19" s="108"/>
      <c r="DR19" s="108"/>
      <c r="DS19" s="108"/>
      <c r="DT19" s="108"/>
      <c r="DU19" s="108"/>
      <c r="DV19" s="107">
        <f t="shared" ref="DV19:EA19" si="4">DV3*3</f>
        <v>0</v>
      </c>
      <c r="DW19" s="107">
        <f t="shared" si="4"/>
        <v>0</v>
      </c>
      <c r="DX19" s="107">
        <f t="shared" si="4"/>
        <v>0</v>
      </c>
      <c r="DY19" s="107">
        <f t="shared" si="4"/>
        <v>0</v>
      </c>
      <c r="DZ19" s="107">
        <f t="shared" si="4"/>
        <v>0</v>
      </c>
      <c r="EA19" s="107">
        <f t="shared" si="4"/>
        <v>0</v>
      </c>
      <c r="EB19" s="102">
        <f t="shared" si="1"/>
        <v>35</v>
      </c>
      <c r="EC19" s="103"/>
      <c r="ED19" s="104">
        <f t="shared" si="0"/>
        <v>0</v>
      </c>
    </row>
    <row r="20" spans="1:134" s="105" customFormat="1" ht="30" customHeight="1">
      <c r="A20" s="71"/>
      <c r="B20" s="96">
        <v>13065</v>
      </c>
      <c r="C20" s="97" t="s">
        <v>806</v>
      </c>
      <c r="D20" s="98" t="s">
        <v>787</v>
      </c>
      <c r="E20" s="99">
        <f>2*E3</f>
        <v>2</v>
      </c>
      <c r="F20" s="99">
        <f>1*F3</f>
        <v>0</v>
      </c>
      <c r="G20" s="99">
        <f>G3</f>
        <v>3</v>
      </c>
      <c r="H20" s="99">
        <f>2*H3</f>
        <v>0</v>
      </c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8"/>
      <c r="BH20" s="108"/>
      <c r="BI20" s="108"/>
      <c r="BJ20" s="108"/>
      <c r="BK20" s="101"/>
      <c r="BL20" s="101"/>
      <c r="BM20" s="108"/>
      <c r="BN20" s="101"/>
      <c r="BO20" s="101"/>
      <c r="BP20" s="108"/>
      <c r="BQ20" s="108"/>
      <c r="BR20" s="108"/>
      <c r="BS20" s="108"/>
      <c r="BT20" s="108"/>
      <c r="BU20" s="48"/>
      <c r="BV20" s="108"/>
      <c r="BW20" s="108"/>
      <c r="BX20" s="108"/>
      <c r="BY20" s="108"/>
      <c r="BZ20" s="108"/>
      <c r="CA20" s="108"/>
      <c r="CB20" s="63"/>
      <c r="CC20" s="101"/>
      <c r="CD20" s="108"/>
      <c r="CE20" s="108"/>
      <c r="CF20" s="108"/>
      <c r="CG20" s="108"/>
      <c r="CH20" s="108"/>
      <c r="CI20" s="108"/>
      <c r="CJ20" s="108"/>
      <c r="CK20" s="108"/>
      <c r="CL20" s="108"/>
      <c r="CM20" s="108"/>
      <c r="CN20" s="108"/>
      <c r="CO20" s="108"/>
      <c r="CP20" s="108"/>
      <c r="CQ20" s="108"/>
      <c r="CR20" s="108"/>
      <c r="CS20" s="108"/>
      <c r="CT20" s="108"/>
      <c r="CU20" s="108"/>
      <c r="CV20" s="108"/>
      <c r="CW20" s="108"/>
      <c r="CX20" s="108"/>
      <c r="CY20" s="108"/>
      <c r="CZ20" s="108"/>
      <c r="DA20" s="108"/>
      <c r="DB20" s="108"/>
      <c r="DC20" s="108"/>
      <c r="DD20" s="108"/>
      <c r="DE20" s="108"/>
      <c r="DF20" s="108"/>
      <c r="DG20" s="108"/>
      <c r="DH20" s="108"/>
      <c r="DI20" s="108"/>
      <c r="DJ20" s="108"/>
      <c r="DK20" s="108"/>
      <c r="DL20" s="108"/>
      <c r="DM20" s="108"/>
      <c r="DN20" s="108"/>
      <c r="DO20" s="108"/>
      <c r="DP20" s="108"/>
      <c r="DQ20" s="108"/>
      <c r="DR20" s="108"/>
      <c r="DS20" s="108"/>
      <c r="DT20" s="108"/>
      <c r="DU20" s="108"/>
      <c r="DV20" s="108"/>
      <c r="DW20" s="108"/>
      <c r="DX20" s="108"/>
      <c r="DY20" s="108"/>
      <c r="DZ20" s="108"/>
      <c r="EA20" s="108"/>
      <c r="EB20" s="102">
        <f t="shared" si="1"/>
        <v>5</v>
      </c>
      <c r="EC20" s="103"/>
      <c r="ED20" s="104">
        <f t="shared" si="0"/>
        <v>0</v>
      </c>
    </row>
    <row r="21" spans="1:134" s="105" customFormat="1" ht="15.75" customHeight="1">
      <c r="A21" s="71"/>
      <c r="B21" s="106">
        <v>13055</v>
      </c>
      <c r="C21" s="97" t="s">
        <v>807</v>
      </c>
      <c r="D21" s="98" t="s">
        <v>787</v>
      </c>
      <c r="E21" s="98"/>
      <c r="F21" s="98"/>
      <c r="G21" s="98"/>
      <c r="H21" s="98"/>
      <c r="I21" s="108"/>
      <c r="J21" s="108"/>
      <c r="K21" s="108"/>
      <c r="L21" s="108"/>
      <c r="M21" s="108"/>
      <c r="N21" s="108"/>
      <c r="O21" s="107">
        <f>2*O3</f>
        <v>20</v>
      </c>
      <c r="P21" s="107">
        <f>3*P3</f>
        <v>15</v>
      </c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  <c r="BI21" s="108"/>
      <c r="BJ21" s="108"/>
      <c r="BK21" s="101"/>
      <c r="BL21" s="101"/>
      <c r="BM21" s="108"/>
      <c r="BN21" s="101"/>
      <c r="BO21" s="101"/>
      <c r="BP21" s="108"/>
      <c r="BQ21" s="108"/>
      <c r="BR21" s="108"/>
      <c r="BS21" s="108"/>
      <c r="BT21" s="108"/>
      <c r="BU21" s="48"/>
      <c r="BV21" s="108"/>
      <c r="BW21" s="108"/>
      <c r="BX21" s="108"/>
      <c r="BY21" s="108"/>
      <c r="BZ21" s="108"/>
      <c r="CA21" s="108"/>
      <c r="CB21" s="63"/>
      <c r="CC21" s="101"/>
      <c r="CD21" s="108"/>
      <c r="CE21" s="108"/>
      <c r="CF21" s="108"/>
      <c r="CG21" s="108"/>
      <c r="CH21" s="108"/>
      <c r="CI21" s="108"/>
      <c r="CJ21" s="108"/>
      <c r="CK21" s="108"/>
      <c r="CL21" s="108"/>
      <c r="CM21" s="108"/>
      <c r="CN21" s="108"/>
      <c r="CO21" s="108"/>
      <c r="CP21" s="108"/>
      <c r="CQ21" s="99">
        <f>3*CQ3</f>
        <v>54</v>
      </c>
      <c r="CR21" s="108"/>
      <c r="CS21" s="108"/>
      <c r="CT21" s="108"/>
      <c r="CU21" s="108"/>
      <c r="CV21" s="108"/>
      <c r="CW21" s="108"/>
      <c r="CX21" s="108"/>
      <c r="CY21" s="108"/>
      <c r="CZ21" s="108"/>
      <c r="DA21" s="108"/>
      <c r="DB21" s="108"/>
      <c r="DC21" s="108"/>
      <c r="DD21" s="108"/>
      <c r="DE21" s="108"/>
      <c r="DF21" s="108"/>
      <c r="DG21" s="108"/>
      <c r="DH21" s="108"/>
      <c r="DI21" s="108"/>
      <c r="DJ21" s="108"/>
      <c r="DK21" s="108"/>
      <c r="DL21" s="108"/>
      <c r="DM21" s="108"/>
      <c r="DN21" s="108"/>
      <c r="DO21" s="108"/>
      <c r="DP21" s="108"/>
      <c r="DQ21" s="108"/>
      <c r="DR21" s="108"/>
      <c r="DS21" s="108"/>
      <c r="DT21" s="108"/>
      <c r="DU21" s="108"/>
      <c r="DV21" s="108"/>
      <c r="DW21" s="108"/>
      <c r="DX21" s="108"/>
      <c r="DY21" s="108"/>
      <c r="DZ21" s="108"/>
      <c r="EA21" s="108"/>
      <c r="EB21" s="102">
        <f t="shared" si="1"/>
        <v>89</v>
      </c>
      <c r="EC21" s="103"/>
      <c r="ED21" s="104">
        <f t="shared" si="0"/>
        <v>0</v>
      </c>
    </row>
    <row r="22" spans="1:134" s="105" customFormat="1" ht="16.5" customHeight="1">
      <c r="A22" s="71"/>
      <c r="B22" s="119">
        <v>9789</v>
      </c>
      <c r="C22" s="117" t="s">
        <v>808</v>
      </c>
      <c r="D22" s="98" t="s">
        <v>787</v>
      </c>
      <c r="E22" s="98"/>
      <c r="F22" s="98"/>
      <c r="G22" s="98"/>
      <c r="H22" s="9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108"/>
      <c r="BE22" s="108"/>
      <c r="BF22" s="107">
        <f>BF3*2</f>
        <v>0</v>
      </c>
      <c r="BG22" s="108"/>
      <c r="BH22" s="108"/>
      <c r="BI22" s="108"/>
      <c r="BJ22" s="112">
        <f>6*BJ3</f>
        <v>6</v>
      </c>
      <c r="BK22" s="112">
        <f>6*BK3</f>
        <v>54</v>
      </c>
      <c r="BL22" s="112">
        <f>8*BL3</f>
        <v>0</v>
      </c>
      <c r="BM22" s="107">
        <f>3*BM3</f>
        <v>9</v>
      </c>
      <c r="BN22" s="112">
        <f>3*BN3</f>
        <v>48</v>
      </c>
      <c r="BO22" s="112">
        <f>4*BO3</f>
        <v>0</v>
      </c>
      <c r="BP22" s="107">
        <f>3*BP3</f>
        <v>0</v>
      </c>
      <c r="BQ22" s="107">
        <f>6*BQ3</f>
        <v>0</v>
      </c>
      <c r="BR22" s="107">
        <f>6*BR3</f>
        <v>138</v>
      </c>
      <c r="BS22" s="107">
        <f>3*BS3</f>
        <v>15</v>
      </c>
      <c r="BT22" s="108"/>
      <c r="BU22" s="48"/>
      <c r="BV22" s="108"/>
      <c r="BW22" s="108"/>
      <c r="BX22" s="108"/>
      <c r="BY22" s="108"/>
      <c r="BZ22" s="108"/>
      <c r="CA22" s="108"/>
      <c r="CB22" s="63"/>
      <c r="CC22" s="101"/>
      <c r="CD22" s="108"/>
      <c r="CE22" s="108"/>
      <c r="CF22" s="112">
        <f>2*CF3</f>
        <v>10</v>
      </c>
      <c r="CG22" s="107"/>
      <c r="CH22" s="108"/>
      <c r="CI22" s="108"/>
      <c r="CJ22" s="108"/>
      <c r="CK22" s="108"/>
      <c r="CL22" s="108"/>
      <c r="CM22" s="108"/>
      <c r="CN22" s="108"/>
      <c r="CO22" s="108"/>
      <c r="CP22" s="108"/>
      <c r="CQ22" s="108"/>
      <c r="CR22" s="108"/>
      <c r="CS22" s="108"/>
      <c r="CT22" s="108"/>
      <c r="CU22" s="108"/>
      <c r="CV22" s="108"/>
      <c r="CW22" s="108"/>
      <c r="CX22" s="108"/>
      <c r="CY22" s="108"/>
      <c r="CZ22" s="108"/>
      <c r="DA22" s="108"/>
      <c r="DB22" s="108"/>
      <c r="DC22" s="108"/>
      <c r="DD22" s="108"/>
      <c r="DE22" s="108"/>
      <c r="DF22" s="108"/>
      <c r="DG22" s="108"/>
      <c r="DH22" s="108"/>
      <c r="DI22" s="108"/>
      <c r="DJ22" s="108"/>
      <c r="DK22" s="108"/>
      <c r="DL22" s="108"/>
      <c r="DM22" s="108"/>
      <c r="DN22" s="108"/>
      <c r="DO22" s="108"/>
      <c r="DP22" s="108"/>
      <c r="DQ22" s="108"/>
      <c r="DR22" s="108"/>
      <c r="DS22" s="108"/>
      <c r="DT22" s="108"/>
      <c r="DU22" s="108"/>
      <c r="DV22" s="108"/>
      <c r="DW22" s="108"/>
      <c r="DX22" s="108"/>
      <c r="DY22" s="108"/>
      <c r="DZ22" s="108"/>
      <c r="EA22" s="108"/>
      <c r="EB22" s="102">
        <f t="shared" si="1"/>
        <v>280</v>
      </c>
      <c r="EC22" s="103"/>
      <c r="ED22" s="104">
        <f t="shared" si="0"/>
        <v>0</v>
      </c>
    </row>
    <row r="23" spans="1:134" s="120" customFormat="1" ht="15.75" customHeight="1">
      <c r="A23" s="71"/>
      <c r="B23" s="106">
        <v>13642</v>
      </c>
      <c r="C23" s="97" t="s">
        <v>809</v>
      </c>
      <c r="D23" s="98" t="s">
        <v>810</v>
      </c>
      <c r="E23" s="99">
        <f>E3*0.25</f>
        <v>0.25</v>
      </c>
      <c r="F23" s="99">
        <f>F3*1/4</f>
        <v>0</v>
      </c>
      <c r="G23" s="98"/>
      <c r="H23" s="99">
        <f>H3*1/4</f>
        <v>0</v>
      </c>
      <c r="I23" s="107">
        <f>I3/2</f>
        <v>0</v>
      </c>
      <c r="J23" s="107">
        <f>J3/2</f>
        <v>0</v>
      </c>
      <c r="K23" s="107">
        <f>K3/8</f>
        <v>0</v>
      </c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  <c r="BI23" s="108"/>
      <c r="BJ23" s="108"/>
      <c r="BK23" s="101"/>
      <c r="BL23" s="101"/>
      <c r="BM23" s="108"/>
      <c r="BN23" s="101"/>
      <c r="BO23" s="101"/>
      <c r="BP23" s="101"/>
      <c r="BQ23" s="101"/>
      <c r="BR23" s="101"/>
      <c r="BS23" s="101"/>
      <c r="BT23" s="101"/>
      <c r="BU23" s="48"/>
      <c r="BV23" s="101"/>
      <c r="BW23" s="101"/>
      <c r="BX23" s="101"/>
      <c r="BY23" s="101"/>
      <c r="BZ23" s="101"/>
      <c r="CA23" s="101"/>
      <c r="CB23" s="63"/>
      <c r="CC23" s="112">
        <f>CC3/3</f>
        <v>4</v>
      </c>
      <c r="CD23" s="112">
        <f>CD3/3</f>
        <v>0</v>
      </c>
      <c r="CE23" s="112">
        <f>CE3/1.5</f>
        <v>1.3333333333333333</v>
      </c>
      <c r="CF23" s="101"/>
      <c r="CG23" s="101"/>
      <c r="CH23" s="108"/>
      <c r="CI23" s="108"/>
      <c r="CJ23" s="108"/>
      <c r="CK23" s="108"/>
      <c r="CL23" s="108"/>
      <c r="CM23" s="108"/>
      <c r="CN23" s="108"/>
      <c r="CO23" s="108"/>
      <c r="CP23" s="108"/>
      <c r="CQ23" s="108"/>
      <c r="CR23" s="108"/>
      <c r="CS23" s="108"/>
      <c r="CT23" s="108"/>
      <c r="CU23" s="108"/>
      <c r="CV23" s="108"/>
      <c r="CW23" s="108"/>
      <c r="CX23" s="108"/>
      <c r="CY23" s="108"/>
      <c r="CZ23" s="108"/>
      <c r="DA23" s="108"/>
      <c r="DB23" s="108"/>
      <c r="DC23" s="108"/>
      <c r="DD23" s="108"/>
      <c r="DE23" s="108"/>
      <c r="DF23" s="108"/>
      <c r="DG23" s="108"/>
      <c r="DH23" s="108"/>
      <c r="DI23" s="108"/>
      <c r="DJ23" s="108"/>
      <c r="DK23" s="108"/>
      <c r="DL23" s="108"/>
      <c r="DM23" s="108"/>
      <c r="DN23" s="108"/>
      <c r="DO23" s="108"/>
      <c r="DP23" s="108"/>
      <c r="DQ23" s="108"/>
      <c r="DR23" s="108"/>
      <c r="DS23" s="108"/>
      <c r="DT23" s="108"/>
      <c r="DU23" s="108"/>
      <c r="DV23" s="108"/>
      <c r="DW23" s="108"/>
      <c r="DX23" s="108"/>
      <c r="DY23" s="108"/>
      <c r="DZ23" s="108"/>
      <c r="EA23" s="108"/>
      <c r="EB23" s="102">
        <f t="shared" si="1"/>
        <v>5.583333333333333</v>
      </c>
      <c r="EC23" s="103"/>
      <c r="ED23" s="104">
        <f t="shared" si="0"/>
        <v>0</v>
      </c>
    </row>
    <row r="24" spans="1:134" s="105" customFormat="1" ht="15.75" customHeight="1">
      <c r="A24" s="71"/>
      <c r="B24" s="106">
        <v>9681</v>
      </c>
      <c r="C24" s="97" t="s">
        <v>811</v>
      </c>
      <c r="D24" s="98" t="s">
        <v>787</v>
      </c>
      <c r="E24" s="98"/>
      <c r="F24" s="98"/>
      <c r="G24" s="98"/>
      <c r="H24" s="9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  <c r="BD24" s="108"/>
      <c r="BE24" s="108"/>
      <c r="BF24" s="108"/>
      <c r="BG24" s="108"/>
      <c r="BH24" s="108"/>
      <c r="BI24" s="108"/>
      <c r="BJ24" s="108"/>
      <c r="BK24" s="101"/>
      <c r="BL24" s="101"/>
      <c r="BM24" s="108"/>
      <c r="BN24" s="101"/>
      <c r="BO24" s="101"/>
      <c r="BP24" s="107">
        <f>2*BP3</f>
        <v>0</v>
      </c>
      <c r="BQ24" s="107">
        <f>2*BQ3</f>
        <v>0</v>
      </c>
      <c r="BR24" s="108"/>
      <c r="BS24" s="108"/>
      <c r="BT24" s="108"/>
      <c r="BU24" s="48"/>
      <c r="BV24" s="108"/>
      <c r="BW24" s="108"/>
      <c r="BX24" s="108"/>
      <c r="BY24" s="108"/>
      <c r="BZ24" s="108"/>
      <c r="CA24" s="108"/>
      <c r="CB24" s="63"/>
      <c r="CC24" s="101"/>
      <c r="CD24" s="108"/>
      <c r="CE24" s="108"/>
      <c r="CF24" s="108"/>
      <c r="CG24" s="108"/>
      <c r="CH24" s="108"/>
      <c r="CI24" s="108"/>
      <c r="CJ24" s="108"/>
      <c r="CK24" s="108"/>
      <c r="CL24" s="108"/>
      <c r="CM24" s="108"/>
      <c r="CN24" s="108"/>
      <c r="CO24" s="108"/>
      <c r="CP24" s="108"/>
      <c r="CQ24" s="108"/>
      <c r="CR24" s="99">
        <f>+CR3</f>
        <v>0</v>
      </c>
      <c r="CS24" s="108"/>
      <c r="CT24" s="108"/>
      <c r="CU24" s="108"/>
      <c r="CV24" s="108"/>
      <c r="CW24" s="108"/>
      <c r="CX24" s="108"/>
      <c r="CY24" s="108"/>
      <c r="CZ24" s="108"/>
      <c r="DA24" s="108"/>
      <c r="DB24" s="108"/>
      <c r="DC24" s="108"/>
      <c r="DD24" s="108"/>
      <c r="DE24" s="108"/>
      <c r="DF24" s="108"/>
      <c r="DG24" s="108"/>
      <c r="DH24" s="108"/>
      <c r="DI24" s="108"/>
      <c r="DJ24" s="108"/>
      <c r="DK24" s="107">
        <f>DK3</f>
        <v>0</v>
      </c>
      <c r="DL24" s="108"/>
      <c r="DM24" s="107">
        <f>DM3*2</f>
        <v>0</v>
      </c>
      <c r="DN24" s="108"/>
      <c r="DO24" s="108"/>
      <c r="DP24" s="108"/>
      <c r="DQ24" s="108"/>
      <c r="DR24" s="108"/>
      <c r="DS24" s="108"/>
      <c r="DT24" s="108"/>
      <c r="DU24" s="108"/>
      <c r="DV24" s="108"/>
      <c r="DW24" s="108"/>
      <c r="DX24" s="108"/>
      <c r="DY24" s="108"/>
      <c r="DZ24" s="108"/>
      <c r="EA24" s="108"/>
      <c r="EB24" s="102">
        <f t="shared" si="1"/>
        <v>0</v>
      </c>
      <c r="EC24" s="103"/>
      <c r="ED24" s="104">
        <f t="shared" si="0"/>
        <v>0</v>
      </c>
    </row>
    <row r="25" spans="1:134" s="105" customFormat="1" ht="15" customHeight="1">
      <c r="A25" s="71"/>
      <c r="B25" s="121">
        <v>9695</v>
      </c>
      <c r="C25" s="122" t="s">
        <v>812</v>
      </c>
      <c r="D25" s="98" t="s">
        <v>787</v>
      </c>
      <c r="E25" s="98"/>
      <c r="F25" s="98"/>
      <c r="G25" s="98"/>
      <c r="H25" s="98"/>
      <c r="I25" s="108"/>
      <c r="J25" s="108"/>
      <c r="K25" s="108"/>
      <c r="L25" s="108"/>
      <c r="M25" s="108"/>
      <c r="N25" s="63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08"/>
      <c r="BK25" s="101"/>
      <c r="BL25" s="101"/>
      <c r="BM25" s="108"/>
      <c r="BN25" s="101"/>
      <c r="BO25" s="101"/>
      <c r="BP25" s="108"/>
      <c r="BQ25" s="108"/>
      <c r="BR25" s="108"/>
      <c r="BS25" s="108"/>
      <c r="BT25" s="108"/>
      <c r="BU25" s="48"/>
      <c r="BV25" s="108"/>
      <c r="BW25" s="108"/>
      <c r="BX25" s="108"/>
      <c r="BY25" s="108"/>
      <c r="BZ25" s="108"/>
      <c r="CA25" s="108"/>
      <c r="CB25" s="63"/>
      <c r="CC25" s="101"/>
      <c r="CD25" s="108"/>
      <c r="CE25" s="108"/>
      <c r="CF25" s="108"/>
      <c r="CG25" s="108"/>
      <c r="CH25" s="108"/>
      <c r="CI25" s="108"/>
      <c r="CJ25" s="108"/>
      <c r="CK25" s="108"/>
      <c r="CL25" s="108"/>
      <c r="CM25" s="108"/>
      <c r="CN25" s="108"/>
      <c r="CO25" s="108"/>
      <c r="CP25" s="108"/>
      <c r="CQ25" s="108"/>
      <c r="CR25" s="108"/>
      <c r="CS25" s="108"/>
      <c r="CT25" s="108"/>
      <c r="CU25" s="108"/>
      <c r="CV25" s="108"/>
      <c r="CW25" s="108"/>
      <c r="CX25" s="108"/>
      <c r="CY25" s="108"/>
      <c r="CZ25" s="108"/>
      <c r="DA25" s="108"/>
      <c r="DB25" s="108"/>
      <c r="DC25" s="108"/>
      <c r="DD25" s="108"/>
      <c r="DE25" s="108"/>
      <c r="DF25" s="108"/>
      <c r="DG25" s="108"/>
      <c r="DH25" s="108"/>
      <c r="DI25" s="108"/>
      <c r="DJ25" s="108"/>
      <c r="DK25" s="108"/>
      <c r="DL25" s="108"/>
      <c r="DM25" s="108"/>
      <c r="DN25" s="108"/>
      <c r="DO25" s="108"/>
      <c r="DP25" s="108"/>
      <c r="DQ25" s="108"/>
      <c r="DR25" s="108"/>
      <c r="DS25" s="108"/>
      <c r="DT25" s="108"/>
      <c r="DU25" s="108"/>
      <c r="DV25" s="108"/>
      <c r="DW25" s="108"/>
      <c r="DX25" s="108"/>
      <c r="DY25" s="108"/>
      <c r="DZ25" s="108"/>
      <c r="EA25" s="108"/>
      <c r="EB25" s="102">
        <f t="shared" si="1"/>
        <v>0</v>
      </c>
      <c r="EC25" s="103"/>
      <c r="ED25" s="104">
        <f t="shared" si="0"/>
        <v>0</v>
      </c>
    </row>
    <row r="26" spans="1:134" s="105" customFormat="1" ht="14.25" customHeight="1">
      <c r="A26" s="71"/>
      <c r="B26" s="123">
        <v>9677</v>
      </c>
      <c r="C26" s="109" t="s">
        <v>813</v>
      </c>
      <c r="D26" s="98" t="s">
        <v>787</v>
      </c>
      <c r="E26" s="98"/>
      <c r="F26" s="98"/>
      <c r="G26" s="98"/>
      <c r="H26" s="98"/>
      <c r="I26" s="108"/>
      <c r="J26" s="108"/>
      <c r="K26" s="108"/>
      <c r="L26" s="108"/>
      <c r="M26" s="108"/>
      <c r="N26" s="107">
        <f>2*N3</f>
        <v>0</v>
      </c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12">
        <f>3*BJ3</f>
        <v>3</v>
      </c>
      <c r="BK26" s="112">
        <f>2*BK3</f>
        <v>18</v>
      </c>
      <c r="BL26" s="112">
        <f>2*BL3</f>
        <v>0</v>
      </c>
      <c r="BM26" s="107">
        <f>2*BM3</f>
        <v>6</v>
      </c>
      <c r="BN26" s="112">
        <f>2*BN3</f>
        <v>32</v>
      </c>
      <c r="BO26" s="101"/>
      <c r="BP26" s="107">
        <f>3*BP3</f>
        <v>0</v>
      </c>
      <c r="BQ26" s="107">
        <f>3*BQ3</f>
        <v>0</v>
      </c>
      <c r="BR26" s="107">
        <f>3*BR3</f>
        <v>69</v>
      </c>
      <c r="BS26" s="107">
        <f>3*BS3</f>
        <v>15</v>
      </c>
      <c r="BT26" s="108"/>
      <c r="BU26" s="48"/>
      <c r="BV26" s="112">
        <f>2*BV3</f>
        <v>0</v>
      </c>
      <c r="BW26" s="112">
        <f>2*BW3</f>
        <v>50</v>
      </c>
      <c r="BX26" s="108"/>
      <c r="BY26" s="108"/>
      <c r="BZ26" s="112">
        <f>BZ3*2</f>
        <v>0</v>
      </c>
      <c r="CA26" s="112">
        <f>CA3*3</f>
        <v>135</v>
      </c>
      <c r="CB26" s="48"/>
      <c r="CC26" s="101"/>
      <c r="CD26" s="108"/>
      <c r="CE26" s="108"/>
      <c r="CF26" s="108"/>
      <c r="CG26" s="108"/>
      <c r="CH26" s="108"/>
      <c r="CI26" s="108"/>
      <c r="CJ26" s="108"/>
      <c r="CK26" s="108"/>
      <c r="CL26" s="108"/>
      <c r="CM26" s="108"/>
      <c r="CN26" s="108"/>
      <c r="CO26" s="108"/>
      <c r="CP26" s="108"/>
      <c r="CQ26" s="108"/>
      <c r="CR26" s="108"/>
      <c r="CS26" s="108"/>
      <c r="CT26" s="108"/>
      <c r="CU26" s="108"/>
      <c r="CV26" s="108"/>
      <c r="CW26" s="108"/>
      <c r="CX26" s="108"/>
      <c r="CY26" s="108"/>
      <c r="CZ26" s="108"/>
      <c r="DA26" s="108"/>
      <c r="DB26" s="108"/>
      <c r="DC26" s="108"/>
      <c r="DD26" s="108"/>
      <c r="DE26" s="108"/>
      <c r="DF26" s="108"/>
      <c r="DG26" s="108"/>
      <c r="DH26" s="108"/>
      <c r="DI26" s="108"/>
      <c r="DJ26" s="108"/>
      <c r="DK26" s="108"/>
      <c r="DL26" s="108"/>
      <c r="DM26" s="108"/>
      <c r="DN26" s="108"/>
      <c r="DO26" s="108"/>
      <c r="DP26" s="108"/>
      <c r="DQ26" s="108"/>
      <c r="DR26" s="108"/>
      <c r="DS26" s="108"/>
      <c r="DT26" s="108"/>
      <c r="DU26" s="108"/>
      <c r="DV26" s="108"/>
      <c r="DW26" s="108"/>
      <c r="DX26" s="108"/>
      <c r="DY26" s="108"/>
      <c r="DZ26" s="108"/>
      <c r="EA26" s="108"/>
      <c r="EB26" s="102">
        <f t="shared" si="1"/>
        <v>328</v>
      </c>
      <c r="EC26" s="103"/>
      <c r="ED26" s="104">
        <f t="shared" si="0"/>
        <v>0</v>
      </c>
    </row>
    <row r="27" spans="1:134" s="105" customFormat="1" ht="30" customHeight="1">
      <c r="A27" s="71"/>
      <c r="B27" s="106">
        <v>15640</v>
      </c>
      <c r="C27" s="97" t="s">
        <v>814</v>
      </c>
      <c r="D27" s="98" t="s">
        <v>787</v>
      </c>
      <c r="E27" s="98"/>
      <c r="F27" s="98"/>
      <c r="G27" s="98"/>
      <c r="H27" s="9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  <c r="BI27" s="108"/>
      <c r="BJ27" s="108"/>
      <c r="BK27" s="101"/>
      <c r="BL27" s="101"/>
      <c r="BM27" s="108"/>
      <c r="BN27" s="101"/>
      <c r="BO27" s="101"/>
      <c r="BP27" s="108"/>
      <c r="BQ27" s="108"/>
      <c r="BR27" s="108"/>
      <c r="BS27" s="108"/>
      <c r="BT27" s="108"/>
      <c r="BU27" s="48"/>
      <c r="BV27" s="108"/>
      <c r="BW27" s="108"/>
      <c r="BX27" s="108"/>
      <c r="BY27" s="108"/>
      <c r="BZ27" s="108"/>
      <c r="CA27" s="108"/>
      <c r="CB27" s="63"/>
      <c r="CC27" s="101"/>
      <c r="CD27" s="112">
        <f>1*CD3</f>
        <v>0</v>
      </c>
      <c r="CE27" s="101"/>
      <c r="CF27" s="101"/>
      <c r="CG27" s="101"/>
      <c r="CH27" s="108"/>
      <c r="CI27" s="108"/>
      <c r="CJ27" s="108"/>
      <c r="CK27" s="108"/>
      <c r="CL27" s="108"/>
      <c r="CM27" s="108"/>
      <c r="CN27" s="108"/>
      <c r="CO27" s="108"/>
      <c r="CP27" s="108"/>
      <c r="CQ27" s="108"/>
      <c r="CR27" s="108"/>
      <c r="CS27" s="108"/>
      <c r="CT27" s="108"/>
      <c r="CU27" s="108"/>
      <c r="CV27" s="108"/>
      <c r="CW27" s="108"/>
      <c r="CX27" s="108"/>
      <c r="CY27" s="108"/>
      <c r="CZ27" s="108"/>
      <c r="DA27" s="108"/>
      <c r="DB27" s="108"/>
      <c r="DC27" s="108"/>
      <c r="DD27" s="108"/>
      <c r="DE27" s="108"/>
      <c r="DF27" s="108"/>
      <c r="DG27" s="108"/>
      <c r="DH27" s="108"/>
      <c r="DI27" s="108"/>
      <c r="DJ27" s="108"/>
      <c r="DK27" s="108"/>
      <c r="DL27" s="108"/>
      <c r="DM27" s="108"/>
      <c r="DN27" s="108"/>
      <c r="DO27" s="108"/>
      <c r="DP27" s="108"/>
      <c r="DQ27" s="108"/>
      <c r="DR27" s="108"/>
      <c r="DS27" s="108"/>
      <c r="DT27" s="108"/>
      <c r="DU27" s="108"/>
      <c r="DV27" s="108"/>
      <c r="DW27" s="108"/>
      <c r="DX27" s="108"/>
      <c r="DY27" s="108"/>
      <c r="DZ27" s="108"/>
      <c r="EA27" s="108"/>
      <c r="EB27" s="102">
        <f t="shared" si="1"/>
        <v>0</v>
      </c>
      <c r="EC27" s="103"/>
      <c r="ED27" s="104">
        <f t="shared" si="0"/>
        <v>0</v>
      </c>
    </row>
    <row r="28" spans="1:134" s="105" customFormat="1" ht="30" customHeight="1">
      <c r="A28" s="71"/>
      <c r="B28" s="106">
        <v>9654</v>
      </c>
      <c r="C28" s="97" t="s">
        <v>815</v>
      </c>
      <c r="D28" s="98" t="s">
        <v>787</v>
      </c>
      <c r="E28" s="98"/>
      <c r="F28" s="98"/>
      <c r="G28" s="98"/>
      <c r="H28" s="9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1"/>
      <c r="BL28" s="101"/>
      <c r="BM28" s="108"/>
      <c r="BN28" s="101"/>
      <c r="BO28" s="101"/>
      <c r="BP28" s="108"/>
      <c r="BQ28" s="108"/>
      <c r="BR28" s="108"/>
      <c r="BS28" s="108"/>
      <c r="BT28" s="108"/>
      <c r="BU28" s="48"/>
      <c r="BV28" s="108"/>
      <c r="BW28" s="108"/>
      <c r="BX28" s="108"/>
      <c r="BY28" s="108"/>
      <c r="BZ28" s="108"/>
      <c r="CA28" s="108"/>
      <c r="CB28" s="63"/>
      <c r="CC28" s="101"/>
      <c r="CD28" s="108"/>
      <c r="CE28" s="108"/>
      <c r="CF28" s="108"/>
      <c r="CG28" s="108"/>
      <c r="CH28" s="108"/>
      <c r="CI28" s="108"/>
      <c r="CJ28" s="108"/>
      <c r="CK28" s="108"/>
      <c r="CL28" s="108"/>
      <c r="CM28" s="108"/>
      <c r="CN28" s="108"/>
      <c r="CO28" s="108"/>
      <c r="CP28" s="108"/>
      <c r="CQ28" s="108"/>
      <c r="CR28" s="108"/>
      <c r="CS28" s="108"/>
      <c r="CT28" s="108"/>
      <c r="CU28" s="108"/>
      <c r="CV28" s="108"/>
      <c r="CW28" s="108"/>
      <c r="CX28" s="108"/>
      <c r="CY28" s="108"/>
      <c r="CZ28" s="108"/>
      <c r="DA28" s="108"/>
      <c r="DB28" s="108"/>
      <c r="DC28" s="108"/>
      <c r="DD28" s="108"/>
      <c r="DE28" s="108"/>
      <c r="DF28" s="108"/>
      <c r="DG28" s="108"/>
      <c r="DH28" s="108"/>
      <c r="DI28" s="108"/>
      <c r="DJ28" s="108"/>
      <c r="DK28" s="108"/>
      <c r="DL28" s="108"/>
      <c r="DM28" s="108"/>
      <c r="DN28" s="108"/>
      <c r="DO28" s="108"/>
      <c r="DP28" s="108"/>
      <c r="DQ28" s="108"/>
      <c r="DR28" s="108"/>
      <c r="DS28" s="108"/>
      <c r="DT28" s="108"/>
      <c r="DU28" s="108"/>
      <c r="DV28" s="108"/>
      <c r="DW28" s="108"/>
      <c r="DX28" s="108"/>
      <c r="DY28" s="108"/>
      <c r="DZ28" s="108"/>
      <c r="EA28" s="108"/>
      <c r="EB28" s="102">
        <f t="shared" si="1"/>
        <v>0</v>
      </c>
      <c r="EC28" s="103"/>
      <c r="ED28" s="104">
        <f t="shared" si="0"/>
        <v>0</v>
      </c>
    </row>
    <row r="29" spans="1:134" s="105" customFormat="1" ht="15" customHeight="1">
      <c r="A29" s="71"/>
      <c r="B29" s="124">
        <v>10503</v>
      </c>
      <c r="C29" s="97" t="s">
        <v>816</v>
      </c>
      <c r="D29" s="98" t="s">
        <v>787</v>
      </c>
      <c r="E29" s="98"/>
      <c r="F29" s="98"/>
      <c r="G29" s="98"/>
      <c r="H29" s="9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1"/>
      <c r="BL29" s="101"/>
      <c r="BM29" s="108"/>
      <c r="BN29" s="101"/>
      <c r="BO29" s="101"/>
      <c r="BP29" s="108"/>
      <c r="BQ29" s="108"/>
      <c r="BR29" s="108"/>
      <c r="BS29" s="108"/>
      <c r="BT29" s="108"/>
      <c r="BU29" s="48"/>
      <c r="BV29" s="108"/>
      <c r="BW29" s="108"/>
      <c r="BX29" s="108"/>
      <c r="BY29" s="108"/>
      <c r="BZ29" s="108"/>
      <c r="CA29" s="108"/>
      <c r="CB29" s="63"/>
      <c r="CC29" s="101"/>
      <c r="CD29" s="108"/>
      <c r="CE29" s="108"/>
      <c r="CF29" s="108"/>
      <c r="CG29" s="108"/>
      <c r="CH29" s="107">
        <f>4*CH3</f>
        <v>0</v>
      </c>
      <c r="CI29" s="108"/>
      <c r="CJ29" s="108"/>
      <c r="CK29" s="108"/>
      <c r="CL29" s="108"/>
      <c r="CM29" s="108"/>
      <c r="CN29" s="108"/>
      <c r="CO29" s="108"/>
      <c r="CP29" s="108"/>
      <c r="CQ29" s="108"/>
      <c r="CR29" s="108"/>
      <c r="CS29" s="108"/>
      <c r="CT29" s="108"/>
      <c r="CU29" s="108"/>
      <c r="CV29" s="108"/>
      <c r="CW29" s="108"/>
      <c r="CX29" s="108"/>
      <c r="CY29" s="108"/>
      <c r="CZ29" s="108"/>
      <c r="DA29" s="108"/>
      <c r="DB29" s="108"/>
      <c r="DC29" s="108"/>
      <c r="DD29" s="108"/>
      <c r="DE29" s="108"/>
      <c r="DF29" s="108"/>
      <c r="DG29" s="108"/>
      <c r="DH29" s="108"/>
      <c r="DI29" s="108"/>
      <c r="DJ29" s="108"/>
      <c r="DK29" s="108"/>
      <c r="DL29" s="108"/>
      <c r="DM29" s="108"/>
      <c r="DN29" s="108"/>
      <c r="DO29" s="108"/>
      <c r="DP29" s="108"/>
      <c r="DQ29" s="108"/>
      <c r="DR29" s="108"/>
      <c r="DS29" s="108"/>
      <c r="DT29" s="108"/>
      <c r="DU29" s="108"/>
      <c r="DV29" s="108"/>
      <c r="DW29" s="108"/>
      <c r="DX29" s="108"/>
      <c r="DY29" s="108"/>
      <c r="DZ29" s="108"/>
      <c r="EA29" s="108"/>
      <c r="EB29" s="102">
        <f t="shared" si="1"/>
        <v>0</v>
      </c>
      <c r="EC29" s="103"/>
      <c r="ED29" s="104">
        <f t="shared" si="0"/>
        <v>0</v>
      </c>
    </row>
    <row r="30" spans="1:134" s="105" customFormat="1" ht="15.75" customHeight="1">
      <c r="A30" s="71"/>
      <c r="B30" s="106" t="s">
        <v>817</v>
      </c>
      <c r="C30" s="122" t="s">
        <v>818</v>
      </c>
      <c r="D30" s="98" t="s">
        <v>787</v>
      </c>
      <c r="E30" s="98"/>
      <c r="F30" s="98"/>
      <c r="G30" s="98"/>
      <c r="H30" s="9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99">
        <f>+BG3</f>
        <v>0</v>
      </c>
      <c r="BH30" s="108"/>
      <c r="BI30" s="108"/>
      <c r="BJ30" s="108"/>
      <c r="BK30" s="101"/>
      <c r="BL30" s="101"/>
      <c r="BM30" s="108"/>
      <c r="BN30" s="101"/>
      <c r="BO30" s="101"/>
      <c r="BP30" s="108"/>
      <c r="BQ30" s="108"/>
      <c r="BR30" s="108"/>
      <c r="BS30" s="108"/>
      <c r="BT30" s="108"/>
      <c r="BU30" s="48"/>
      <c r="BV30" s="108"/>
      <c r="BW30" s="108"/>
      <c r="BX30" s="108"/>
      <c r="BY30" s="108"/>
      <c r="BZ30" s="108"/>
      <c r="CA30" s="108"/>
      <c r="CB30" s="63"/>
      <c r="CC30" s="101"/>
      <c r="CD30" s="108"/>
      <c r="CE30" s="108"/>
      <c r="CF30" s="108"/>
      <c r="CG30" s="108"/>
      <c r="CH30" s="108"/>
      <c r="CI30" s="108"/>
      <c r="CJ30" s="108"/>
      <c r="CK30" s="108"/>
      <c r="CL30" s="108"/>
      <c r="CM30" s="108"/>
      <c r="CN30" s="108"/>
      <c r="CO30" s="108"/>
      <c r="CP30" s="108"/>
      <c r="CQ30" s="108"/>
      <c r="CR30" s="108"/>
      <c r="CS30" s="108"/>
      <c r="CT30" s="108"/>
      <c r="CU30" s="108"/>
      <c r="CV30" s="108"/>
      <c r="CW30" s="108"/>
      <c r="CX30" s="108"/>
      <c r="CY30" s="108"/>
      <c r="CZ30" s="108"/>
      <c r="DA30" s="108"/>
      <c r="DB30" s="108"/>
      <c r="DC30" s="108"/>
      <c r="DD30" s="108"/>
      <c r="DE30" s="108"/>
      <c r="DF30" s="108"/>
      <c r="DG30" s="108"/>
      <c r="DH30" s="108"/>
      <c r="DI30" s="108"/>
      <c r="DJ30" s="108"/>
      <c r="DK30" s="108"/>
      <c r="DL30" s="108"/>
      <c r="DM30" s="108"/>
      <c r="DN30" s="108"/>
      <c r="DO30" s="108"/>
      <c r="DP30" s="108"/>
      <c r="DQ30" s="108"/>
      <c r="DR30" s="108"/>
      <c r="DS30" s="108"/>
      <c r="DT30" s="108"/>
      <c r="DU30" s="108"/>
      <c r="DV30" s="108"/>
      <c r="DW30" s="108"/>
      <c r="DX30" s="108"/>
      <c r="DY30" s="108"/>
      <c r="DZ30" s="108"/>
      <c r="EA30" s="108"/>
      <c r="EB30" s="102">
        <f t="shared" si="1"/>
        <v>0</v>
      </c>
      <c r="EC30" s="103"/>
      <c r="ED30" s="104">
        <f t="shared" si="0"/>
        <v>0</v>
      </c>
    </row>
    <row r="31" spans="1:134" s="105" customFormat="1" ht="30" customHeight="1">
      <c r="A31" s="71"/>
      <c r="B31" s="106">
        <v>9732</v>
      </c>
      <c r="C31" s="97" t="s">
        <v>819</v>
      </c>
      <c r="D31" s="98" t="s">
        <v>787</v>
      </c>
      <c r="E31" s="99">
        <f>E3*2</f>
        <v>2</v>
      </c>
      <c r="F31" s="99">
        <f>2*F3</f>
        <v>0</v>
      </c>
      <c r="G31" s="99">
        <f>G3*2</f>
        <v>6</v>
      </c>
      <c r="H31" s="99">
        <f>H3*2</f>
        <v>0</v>
      </c>
      <c r="I31" s="108"/>
      <c r="J31" s="108"/>
      <c r="K31" s="108"/>
      <c r="L31" s="107">
        <f>L3</f>
        <v>3</v>
      </c>
      <c r="M31" s="107">
        <f>M3</f>
        <v>2</v>
      </c>
      <c r="N31" s="108"/>
      <c r="O31" s="107">
        <f>O3*2</f>
        <v>20</v>
      </c>
      <c r="P31" s="107">
        <f>P3*2</f>
        <v>10</v>
      </c>
      <c r="Q31" s="108"/>
      <c r="R31" s="108"/>
      <c r="S31" s="108"/>
      <c r="T31" s="108"/>
      <c r="U31" s="108"/>
      <c r="V31" s="108">
        <f>2*V3</f>
        <v>6</v>
      </c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99">
        <f>BG3*3</f>
        <v>0</v>
      </c>
      <c r="BH31" s="108"/>
      <c r="BI31" s="108"/>
      <c r="BJ31" s="108"/>
      <c r="BK31" s="101"/>
      <c r="BL31" s="101"/>
      <c r="BM31" s="108"/>
      <c r="BN31" s="101"/>
      <c r="BO31" s="101"/>
      <c r="BP31" s="108"/>
      <c r="BQ31" s="108"/>
      <c r="BR31" s="108"/>
      <c r="BS31" s="108"/>
      <c r="BT31" s="108"/>
      <c r="BU31" s="48"/>
      <c r="BV31" s="108"/>
      <c r="BW31" s="108"/>
      <c r="BX31" s="108"/>
      <c r="BY31" s="108"/>
      <c r="BZ31" s="108"/>
      <c r="CA31" s="108"/>
      <c r="CB31" s="63"/>
      <c r="CC31" s="101"/>
      <c r="CD31" s="108"/>
      <c r="CE31" s="108"/>
      <c r="CF31" s="108"/>
      <c r="CG31" s="108"/>
      <c r="CH31" s="108"/>
      <c r="CI31" s="108"/>
      <c r="CJ31" s="108"/>
      <c r="CK31" s="108"/>
      <c r="CL31" s="108"/>
      <c r="CM31" s="108"/>
      <c r="CN31" s="108"/>
      <c r="CO31" s="108"/>
      <c r="CP31" s="108"/>
      <c r="CQ31" s="108"/>
      <c r="CR31" s="108"/>
      <c r="CS31" s="108"/>
      <c r="CT31" s="108"/>
      <c r="CU31" s="108"/>
      <c r="CV31" s="108"/>
      <c r="CW31" s="108"/>
      <c r="CX31" s="108"/>
      <c r="CY31" s="108"/>
      <c r="CZ31" s="108"/>
      <c r="DA31" s="108"/>
      <c r="DB31" s="108"/>
      <c r="DC31" s="108"/>
      <c r="DD31" s="108"/>
      <c r="DE31" s="108"/>
      <c r="DF31" s="108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8"/>
      <c r="DV31" s="107">
        <f t="shared" ref="DV31:EA31" si="5">+DV3*4</f>
        <v>0</v>
      </c>
      <c r="DW31" s="107">
        <f t="shared" si="5"/>
        <v>0</v>
      </c>
      <c r="DX31" s="107">
        <f t="shared" si="5"/>
        <v>0</v>
      </c>
      <c r="DY31" s="107">
        <f t="shared" si="5"/>
        <v>0</v>
      </c>
      <c r="DZ31" s="107">
        <f t="shared" si="5"/>
        <v>0</v>
      </c>
      <c r="EA31" s="107">
        <f t="shared" si="5"/>
        <v>0</v>
      </c>
      <c r="EB31" s="102">
        <f t="shared" si="1"/>
        <v>49</v>
      </c>
      <c r="EC31" s="103"/>
      <c r="ED31" s="104">
        <f t="shared" si="0"/>
        <v>0</v>
      </c>
    </row>
    <row r="32" spans="1:134" s="105" customFormat="1" ht="30" customHeight="1">
      <c r="A32" s="71"/>
      <c r="B32" s="96">
        <v>13705</v>
      </c>
      <c r="C32" s="97" t="s">
        <v>820</v>
      </c>
      <c r="D32" s="98" t="s">
        <v>601</v>
      </c>
      <c r="E32" s="98"/>
      <c r="F32" s="98"/>
      <c r="G32" s="98"/>
      <c r="H32" s="9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7">
        <f>1*W3</f>
        <v>0</v>
      </c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1"/>
      <c r="BL32" s="101"/>
      <c r="BM32" s="108"/>
      <c r="BN32" s="101"/>
      <c r="BO32" s="101"/>
      <c r="BP32" s="108"/>
      <c r="BQ32" s="108"/>
      <c r="BR32" s="108"/>
      <c r="BS32" s="108"/>
      <c r="BT32" s="108"/>
      <c r="BU32" s="108"/>
      <c r="BV32" s="108"/>
      <c r="BW32" s="108"/>
      <c r="BX32" s="108"/>
      <c r="BY32" s="108"/>
      <c r="BZ32" s="108"/>
      <c r="CA32" s="108"/>
      <c r="CB32" s="63"/>
      <c r="CC32" s="101"/>
      <c r="CD32" s="108"/>
      <c r="CE32" s="108"/>
      <c r="CF32" s="108"/>
      <c r="CG32" s="108"/>
      <c r="CH32" s="108"/>
      <c r="CI32" s="108"/>
      <c r="CJ32" s="108"/>
      <c r="CK32" s="108"/>
      <c r="CL32" s="108"/>
      <c r="CM32" s="108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8"/>
      <c r="CY32" s="108"/>
      <c r="CZ32" s="108"/>
      <c r="DA32" s="108"/>
      <c r="DB32" s="108"/>
      <c r="DC32" s="108"/>
      <c r="DD32" s="108"/>
      <c r="DE32" s="108"/>
      <c r="DF32" s="108"/>
      <c r="DG32" s="108"/>
      <c r="DH32" s="108"/>
      <c r="DI32" s="108"/>
      <c r="DJ32" s="108"/>
      <c r="DK32" s="108"/>
      <c r="DL32" s="108"/>
      <c r="DM32" s="108"/>
      <c r="DN32" s="108"/>
      <c r="DO32" s="108"/>
      <c r="DP32" s="108"/>
      <c r="DQ32" s="108"/>
      <c r="DR32" s="108"/>
      <c r="DS32" s="108"/>
      <c r="DT32" s="108"/>
      <c r="DU32" s="108"/>
      <c r="DV32" s="108"/>
      <c r="DW32" s="108"/>
      <c r="DX32" s="108"/>
      <c r="DY32" s="108"/>
      <c r="DZ32" s="108"/>
      <c r="EA32" s="108"/>
      <c r="EB32" s="102">
        <f t="shared" si="1"/>
        <v>0</v>
      </c>
      <c r="EC32" s="103"/>
      <c r="ED32" s="104">
        <f t="shared" si="0"/>
        <v>0</v>
      </c>
    </row>
    <row r="33" spans="1:134" s="105" customFormat="1" ht="30" customHeight="1">
      <c r="A33" s="71"/>
      <c r="B33" s="125">
        <v>13704</v>
      </c>
      <c r="C33" s="109" t="s">
        <v>821</v>
      </c>
      <c r="D33" s="98" t="s">
        <v>601</v>
      </c>
      <c r="E33" s="98"/>
      <c r="F33" s="98"/>
      <c r="G33" s="98"/>
      <c r="H33" s="9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7">
        <f>1*X3</f>
        <v>0</v>
      </c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1"/>
      <c r="BL33" s="101"/>
      <c r="BM33" s="108"/>
      <c r="BN33" s="101"/>
      <c r="BO33" s="101"/>
      <c r="BP33" s="108"/>
      <c r="BQ33" s="108"/>
      <c r="BR33" s="108"/>
      <c r="BS33" s="108"/>
      <c r="BT33" s="108"/>
      <c r="BU33" s="108"/>
      <c r="BV33" s="108"/>
      <c r="BW33" s="108"/>
      <c r="BX33" s="108"/>
      <c r="BY33" s="108"/>
      <c r="BZ33" s="108"/>
      <c r="CA33" s="108"/>
      <c r="CB33" s="63"/>
      <c r="CC33" s="101"/>
      <c r="CD33" s="108"/>
      <c r="CE33" s="108"/>
      <c r="CF33" s="108"/>
      <c r="CG33" s="108"/>
      <c r="CH33" s="108"/>
      <c r="CI33" s="108"/>
      <c r="CJ33" s="108"/>
      <c r="CK33" s="108"/>
      <c r="CL33" s="108"/>
      <c r="CM33" s="108"/>
      <c r="CN33" s="108"/>
      <c r="CO33" s="108"/>
      <c r="CP33" s="108"/>
      <c r="CQ33" s="108"/>
      <c r="CR33" s="108"/>
      <c r="CS33" s="108"/>
      <c r="CT33" s="108"/>
      <c r="CU33" s="108"/>
      <c r="CV33" s="108"/>
      <c r="CW33" s="108"/>
      <c r="CX33" s="108"/>
      <c r="CY33" s="108"/>
      <c r="CZ33" s="108"/>
      <c r="DA33" s="108"/>
      <c r="DB33" s="108"/>
      <c r="DC33" s="108"/>
      <c r="DD33" s="108"/>
      <c r="DE33" s="108"/>
      <c r="DF33" s="108"/>
      <c r="DG33" s="108"/>
      <c r="DH33" s="108"/>
      <c r="DI33" s="108"/>
      <c r="DJ33" s="108"/>
      <c r="DK33" s="108"/>
      <c r="DL33" s="108"/>
      <c r="DM33" s="108"/>
      <c r="DN33" s="108"/>
      <c r="DO33" s="108"/>
      <c r="DP33" s="108"/>
      <c r="DQ33" s="108"/>
      <c r="DR33" s="108"/>
      <c r="DS33" s="108"/>
      <c r="DT33" s="108"/>
      <c r="DU33" s="108"/>
      <c r="DV33" s="108"/>
      <c r="DW33" s="108"/>
      <c r="DX33" s="108"/>
      <c r="DY33" s="108"/>
      <c r="DZ33" s="108"/>
      <c r="EA33" s="108"/>
      <c r="EB33" s="102">
        <f t="shared" si="1"/>
        <v>0</v>
      </c>
      <c r="EC33" s="103"/>
      <c r="ED33" s="104">
        <f t="shared" si="0"/>
        <v>0</v>
      </c>
    </row>
    <row r="34" spans="1:134" s="105" customFormat="1" ht="32.25" customHeight="1">
      <c r="A34" s="71"/>
      <c r="B34" s="96">
        <v>13452</v>
      </c>
      <c r="C34" s="97" t="s">
        <v>822</v>
      </c>
      <c r="D34" s="98" t="s">
        <v>601</v>
      </c>
      <c r="E34" s="98"/>
      <c r="F34" s="98"/>
      <c r="G34" s="98"/>
      <c r="H34" s="9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7">
        <f>1*Y3</f>
        <v>0</v>
      </c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01"/>
      <c r="BL34" s="101"/>
      <c r="BM34" s="108"/>
      <c r="BN34" s="101"/>
      <c r="BO34" s="101"/>
      <c r="BP34" s="108"/>
      <c r="BQ34" s="108"/>
      <c r="BR34" s="108"/>
      <c r="BS34" s="108"/>
      <c r="BT34" s="108"/>
      <c r="BU34" s="108"/>
      <c r="BV34" s="108"/>
      <c r="BW34" s="108"/>
      <c r="BX34" s="108"/>
      <c r="BY34" s="108"/>
      <c r="BZ34" s="108"/>
      <c r="CA34" s="108"/>
      <c r="CB34" s="63"/>
      <c r="CC34" s="101"/>
      <c r="CD34" s="108"/>
      <c r="CE34" s="108"/>
      <c r="CF34" s="108"/>
      <c r="CG34" s="108"/>
      <c r="CH34" s="108"/>
      <c r="CI34" s="108"/>
      <c r="CJ34" s="108"/>
      <c r="CK34" s="108"/>
      <c r="CL34" s="108"/>
      <c r="CM34" s="108"/>
      <c r="CN34" s="108"/>
      <c r="CO34" s="108"/>
      <c r="CP34" s="108"/>
      <c r="CQ34" s="108"/>
      <c r="CR34" s="108"/>
      <c r="CS34" s="108"/>
      <c r="CT34" s="108"/>
      <c r="CU34" s="108"/>
      <c r="CV34" s="108"/>
      <c r="CW34" s="108"/>
      <c r="CX34" s="108"/>
      <c r="CY34" s="108"/>
      <c r="CZ34" s="108"/>
      <c r="DA34" s="108"/>
      <c r="DB34" s="108"/>
      <c r="DC34" s="108"/>
      <c r="DD34" s="108"/>
      <c r="DE34" s="108"/>
      <c r="DF34" s="108"/>
      <c r="DG34" s="108"/>
      <c r="DH34" s="108"/>
      <c r="DI34" s="108"/>
      <c r="DJ34" s="108"/>
      <c r="DK34" s="108"/>
      <c r="DL34" s="108"/>
      <c r="DM34" s="108"/>
      <c r="DN34" s="108"/>
      <c r="DO34" s="108"/>
      <c r="DP34" s="108"/>
      <c r="DQ34" s="108"/>
      <c r="DR34" s="108"/>
      <c r="DS34" s="108"/>
      <c r="DT34" s="108"/>
      <c r="DU34" s="108"/>
      <c r="DV34" s="108"/>
      <c r="DW34" s="108"/>
      <c r="DX34" s="108"/>
      <c r="DY34" s="108"/>
      <c r="DZ34" s="108"/>
      <c r="EA34" s="108"/>
      <c r="EB34" s="102">
        <f t="shared" si="1"/>
        <v>0</v>
      </c>
      <c r="EC34" s="103"/>
      <c r="ED34" s="104">
        <f t="shared" si="0"/>
        <v>0</v>
      </c>
    </row>
    <row r="35" spans="1:134" s="105" customFormat="1" ht="32.25" customHeight="1">
      <c r="A35" s="71"/>
      <c r="B35" s="96">
        <v>16846</v>
      </c>
      <c r="C35" s="97" t="s">
        <v>823</v>
      </c>
      <c r="D35" s="98" t="s">
        <v>601</v>
      </c>
      <c r="E35" s="98"/>
      <c r="F35" s="98"/>
      <c r="G35" s="98"/>
      <c r="H35" s="9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7">
        <f>1*Z3</f>
        <v>0</v>
      </c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1"/>
      <c r="BL35" s="101"/>
      <c r="BM35" s="108"/>
      <c r="BN35" s="101"/>
      <c r="BO35" s="101"/>
      <c r="BP35" s="108"/>
      <c r="BQ35" s="108"/>
      <c r="BR35" s="108"/>
      <c r="BS35" s="108"/>
      <c r="BT35" s="108"/>
      <c r="BU35" s="108"/>
      <c r="BV35" s="108"/>
      <c r="BW35" s="108"/>
      <c r="BX35" s="108"/>
      <c r="BY35" s="108"/>
      <c r="BZ35" s="108"/>
      <c r="CA35" s="108"/>
      <c r="CB35" s="63"/>
      <c r="CC35" s="101"/>
      <c r="CD35" s="108"/>
      <c r="CE35" s="108"/>
      <c r="CF35" s="108"/>
      <c r="CG35" s="108"/>
      <c r="CH35" s="108"/>
      <c r="CI35" s="108"/>
      <c r="CJ35" s="108"/>
      <c r="CK35" s="108"/>
      <c r="CL35" s="108"/>
      <c r="CM35" s="108"/>
      <c r="CN35" s="108"/>
      <c r="CO35" s="108"/>
      <c r="CP35" s="108"/>
      <c r="CQ35" s="108"/>
      <c r="CR35" s="108"/>
      <c r="CS35" s="108"/>
      <c r="CT35" s="108"/>
      <c r="CU35" s="108"/>
      <c r="CV35" s="108"/>
      <c r="CW35" s="108"/>
      <c r="CX35" s="108"/>
      <c r="CY35" s="108"/>
      <c r="CZ35" s="108"/>
      <c r="DA35" s="108"/>
      <c r="DB35" s="108"/>
      <c r="DC35" s="108"/>
      <c r="DD35" s="108"/>
      <c r="DE35" s="108"/>
      <c r="DF35" s="108"/>
      <c r="DG35" s="108"/>
      <c r="DH35" s="108"/>
      <c r="DI35" s="108"/>
      <c r="DJ35" s="108"/>
      <c r="DK35" s="108"/>
      <c r="DL35" s="108"/>
      <c r="DM35" s="108"/>
      <c r="DN35" s="108"/>
      <c r="DO35" s="108"/>
      <c r="DP35" s="108"/>
      <c r="DQ35" s="108"/>
      <c r="DR35" s="108"/>
      <c r="DS35" s="108"/>
      <c r="DT35" s="108"/>
      <c r="DU35" s="108"/>
      <c r="DV35" s="108"/>
      <c r="DW35" s="108"/>
      <c r="DX35" s="108"/>
      <c r="DY35" s="108"/>
      <c r="DZ35" s="108"/>
      <c r="EA35" s="108"/>
      <c r="EB35" s="102">
        <f t="shared" si="1"/>
        <v>0</v>
      </c>
      <c r="EC35" s="103"/>
      <c r="ED35" s="104">
        <f t="shared" si="0"/>
        <v>0</v>
      </c>
    </row>
    <row r="36" spans="1:134" s="105" customFormat="1" ht="30" customHeight="1">
      <c r="A36" s="71"/>
      <c r="B36" s="96">
        <v>13046</v>
      </c>
      <c r="C36" s="97" t="s">
        <v>824</v>
      </c>
      <c r="D36" s="98" t="s">
        <v>601</v>
      </c>
      <c r="E36" s="98"/>
      <c r="F36" s="98"/>
      <c r="G36" s="98"/>
      <c r="H36" s="9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7">
        <f>1*AA3</f>
        <v>0</v>
      </c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1"/>
      <c r="BL36" s="101"/>
      <c r="BM36" s="108"/>
      <c r="BN36" s="101"/>
      <c r="BO36" s="101"/>
      <c r="BP36" s="108"/>
      <c r="BQ36" s="108"/>
      <c r="BR36" s="108"/>
      <c r="BS36" s="108"/>
      <c r="BT36" s="108"/>
      <c r="BU36" s="108"/>
      <c r="BV36" s="108"/>
      <c r="BW36" s="108"/>
      <c r="BX36" s="108"/>
      <c r="BY36" s="108"/>
      <c r="BZ36" s="108"/>
      <c r="CA36" s="108"/>
      <c r="CB36" s="63"/>
      <c r="CC36" s="101"/>
      <c r="CD36" s="108"/>
      <c r="CE36" s="108"/>
      <c r="CF36" s="108"/>
      <c r="CG36" s="108"/>
      <c r="CH36" s="108"/>
      <c r="CI36" s="108"/>
      <c r="CJ36" s="108"/>
      <c r="CK36" s="108"/>
      <c r="CL36" s="108"/>
      <c r="CM36" s="108"/>
      <c r="CN36" s="108"/>
      <c r="CO36" s="108"/>
      <c r="CP36" s="108"/>
      <c r="CQ36" s="108"/>
      <c r="CR36" s="108"/>
      <c r="CS36" s="108"/>
      <c r="CT36" s="108"/>
      <c r="CU36" s="108"/>
      <c r="CV36" s="108"/>
      <c r="CW36" s="108"/>
      <c r="CX36" s="108"/>
      <c r="CY36" s="108"/>
      <c r="CZ36" s="108"/>
      <c r="DA36" s="108"/>
      <c r="DB36" s="108"/>
      <c r="DC36" s="108"/>
      <c r="DD36" s="108"/>
      <c r="DE36" s="108"/>
      <c r="DF36" s="108"/>
      <c r="DG36" s="108"/>
      <c r="DH36" s="108"/>
      <c r="DI36" s="108"/>
      <c r="DJ36" s="108"/>
      <c r="DK36" s="108"/>
      <c r="DL36" s="108"/>
      <c r="DM36" s="108"/>
      <c r="DN36" s="108"/>
      <c r="DO36" s="108"/>
      <c r="DP36" s="108"/>
      <c r="DQ36" s="108"/>
      <c r="DR36" s="108"/>
      <c r="DS36" s="108"/>
      <c r="DT36" s="108"/>
      <c r="DU36" s="108"/>
      <c r="DV36" s="108"/>
      <c r="DW36" s="108"/>
      <c r="DX36" s="108"/>
      <c r="DY36" s="108"/>
      <c r="DZ36" s="108"/>
      <c r="EA36" s="108"/>
      <c r="EB36" s="102">
        <f t="shared" si="1"/>
        <v>0</v>
      </c>
      <c r="EC36" s="103"/>
      <c r="ED36" s="104">
        <f t="shared" si="0"/>
        <v>0</v>
      </c>
    </row>
    <row r="37" spans="1:134" s="105" customFormat="1" ht="30" customHeight="1">
      <c r="A37" s="71"/>
      <c r="B37" s="96">
        <v>13045</v>
      </c>
      <c r="C37" s="97" t="s">
        <v>825</v>
      </c>
      <c r="D37" s="98" t="s">
        <v>601</v>
      </c>
      <c r="E37" s="98"/>
      <c r="F37" s="98"/>
      <c r="G37" s="98"/>
      <c r="H37" s="9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7">
        <f>1*AB3</f>
        <v>0</v>
      </c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  <c r="BI37" s="108"/>
      <c r="BJ37" s="108"/>
      <c r="BK37" s="101"/>
      <c r="BL37" s="101"/>
      <c r="BM37" s="108"/>
      <c r="BN37" s="101"/>
      <c r="BO37" s="101"/>
      <c r="BP37" s="108"/>
      <c r="BQ37" s="108"/>
      <c r="BR37" s="108"/>
      <c r="BS37" s="108"/>
      <c r="BT37" s="108"/>
      <c r="BU37" s="108"/>
      <c r="BV37" s="108"/>
      <c r="BW37" s="108"/>
      <c r="BX37" s="108"/>
      <c r="BY37" s="108"/>
      <c r="BZ37" s="108"/>
      <c r="CA37" s="108"/>
      <c r="CB37" s="63"/>
      <c r="CC37" s="101"/>
      <c r="CD37" s="108"/>
      <c r="CE37" s="108"/>
      <c r="CF37" s="108"/>
      <c r="CG37" s="108"/>
      <c r="CH37" s="108"/>
      <c r="CI37" s="108"/>
      <c r="CJ37" s="108"/>
      <c r="CK37" s="108"/>
      <c r="CL37" s="108"/>
      <c r="CM37" s="108"/>
      <c r="CN37" s="108"/>
      <c r="CO37" s="108"/>
      <c r="CP37" s="108"/>
      <c r="CQ37" s="108"/>
      <c r="CR37" s="108"/>
      <c r="CS37" s="108"/>
      <c r="CT37" s="108"/>
      <c r="CU37" s="108"/>
      <c r="CV37" s="108"/>
      <c r="CW37" s="108"/>
      <c r="CX37" s="108"/>
      <c r="CY37" s="108"/>
      <c r="CZ37" s="108"/>
      <c r="DA37" s="108"/>
      <c r="DB37" s="108"/>
      <c r="DC37" s="108"/>
      <c r="DD37" s="108"/>
      <c r="DE37" s="108"/>
      <c r="DF37" s="108"/>
      <c r="DG37" s="108"/>
      <c r="DH37" s="108"/>
      <c r="DI37" s="108"/>
      <c r="DJ37" s="108"/>
      <c r="DK37" s="108"/>
      <c r="DL37" s="108"/>
      <c r="DM37" s="108"/>
      <c r="DN37" s="108"/>
      <c r="DO37" s="108"/>
      <c r="DP37" s="108"/>
      <c r="DQ37" s="108"/>
      <c r="DR37" s="108"/>
      <c r="DS37" s="108"/>
      <c r="DT37" s="108"/>
      <c r="DU37" s="108"/>
      <c r="DV37" s="108"/>
      <c r="DW37" s="108"/>
      <c r="DX37" s="108"/>
      <c r="DY37" s="108"/>
      <c r="DZ37" s="108"/>
      <c r="EA37" s="108"/>
      <c r="EB37" s="102">
        <f t="shared" si="1"/>
        <v>0</v>
      </c>
      <c r="EC37" s="103"/>
      <c r="ED37" s="104">
        <f t="shared" si="0"/>
        <v>0</v>
      </c>
    </row>
    <row r="38" spans="1:134" s="105" customFormat="1" ht="30" customHeight="1">
      <c r="A38" s="71"/>
      <c r="B38" s="96">
        <v>15234</v>
      </c>
      <c r="C38" s="97" t="s">
        <v>826</v>
      </c>
      <c r="D38" s="98" t="s">
        <v>601</v>
      </c>
      <c r="E38" s="98"/>
      <c r="F38" s="98"/>
      <c r="G38" s="98"/>
      <c r="H38" s="9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7">
        <f>1*AC3</f>
        <v>0</v>
      </c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01"/>
      <c r="BL38" s="101"/>
      <c r="BM38" s="108"/>
      <c r="BN38" s="101"/>
      <c r="BO38" s="101"/>
      <c r="BP38" s="108"/>
      <c r="BQ38" s="108"/>
      <c r="BR38" s="108"/>
      <c r="BS38" s="108"/>
      <c r="BT38" s="108"/>
      <c r="BU38" s="108"/>
      <c r="BV38" s="108"/>
      <c r="BW38" s="108"/>
      <c r="BX38" s="108"/>
      <c r="BY38" s="108"/>
      <c r="BZ38" s="108"/>
      <c r="CA38" s="108"/>
      <c r="CB38" s="63"/>
      <c r="CC38" s="101"/>
      <c r="CD38" s="108"/>
      <c r="CE38" s="108"/>
      <c r="CF38" s="108"/>
      <c r="CG38" s="108"/>
      <c r="CH38" s="108"/>
      <c r="CI38" s="108"/>
      <c r="CJ38" s="108"/>
      <c r="CK38" s="108"/>
      <c r="CL38" s="108"/>
      <c r="CM38" s="108"/>
      <c r="CN38" s="108"/>
      <c r="CO38" s="108"/>
      <c r="CP38" s="108"/>
      <c r="CQ38" s="108"/>
      <c r="CR38" s="108"/>
      <c r="CS38" s="108"/>
      <c r="CT38" s="108"/>
      <c r="CU38" s="108"/>
      <c r="CV38" s="108"/>
      <c r="CW38" s="108"/>
      <c r="CX38" s="108"/>
      <c r="CY38" s="108"/>
      <c r="CZ38" s="108"/>
      <c r="DA38" s="108"/>
      <c r="DB38" s="108"/>
      <c r="DC38" s="108"/>
      <c r="DD38" s="108"/>
      <c r="DE38" s="108"/>
      <c r="DF38" s="108"/>
      <c r="DG38" s="108"/>
      <c r="DH38" s="108"/>
      <c r="DI38" s="108"/>
      <c r="DJ38" s="108"/>
      <c r="DK38" s="108"/>
      <c r="DL38" s="108"/>
      <c r="DM38" s="108"/>
      <c r="DN38" s="108"/>
      <c r="DO38" s="108"/>
      <c r="DP38" s="108"/>
      <c r="DQ38" s="108"/>
      <c r="DR38" s="108"/>
      <c r="DS38" s="108"/>
      <c r="DT38" s="108"/>
      <c r="DU38" s="108"/>
      <c r="DV38" s="108"/>
      <c r="DW38" s="108"/>
      <c r="DX38" s="108"/>
      <c r="DY38" s="108"/>
      <c r="DZ38" s="108"/>
      <c r="EA38" s="108"/>
      <c r="EB38" s="102">
        <f t="shared" si="1"/>
        <v>0</v>
      </c>
      <c r="EC38" s="103"/>
      <c r="ED38" s="104">
        <f t="shared" si="0"/>
        <v>0</v>
      </c>
    </row>
    <row r="39" spans="1:134" s="105" customFormat="1" ht="30" customHeight="1">
      <c r="A39" s="71"/>
      <c r="B39" s="96">
        <v>13047</v>
      </c>
      <c r="C39" s="97" t="s">
        <v>827</v>
      </c>
      <c r="D39" s="98" t="s">
        <v>601</v>
      </c>
      <c r="E39" s="98"/>
      <c r="F39" s="98"/>
      <c r="G39" s="98"/>
      <c r="H39" s="9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7">
        <f>1*AD3</f>
        <v>0</v>
      </c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1"/>
      <c r="BL39" s="101"/>
      <c r="BM39" s="108"/>
      <c r="BN39" s="101"/>
      <c r="BO39" s="101"/>
      <c r="BP39" s="108"/>
      <c r="BQ39" s="108"/>
      <c r="BR39" s="108"/>
      <c r="BS39" s="108"/>
      <c r="BT39" s="108"/>
      <c r="BU39" s="108"/>
      <c r="BV39" s="108"/>
      <c r="BW39" s="108"/>
      <c r="BX39" s="108"/>
      <c r="BY39" s="108"/>
      <c r="BZ39" s="108"/>
      <c r="CA39" s="108"/>
      <c r="CB39" s="63"/>
      <c r="CC39" s="101"/>
      <c r="CD39" s="108"/>
      <c r="CE39" s="108"/>
      <c r="CF39" s="108"/>
      <c r="CG39" s="108"/>
      <c r="CH39" s="108"/>
      <c r="CI39" s="108"/>
      <c r="CJ39" s="108"/>
      <c r="CK39" s="108"/>
      <c r="CL39" s="108"/>
      <c r="CM39" s="108"/>
      <c r="CN39" s="108"/>
      <c r="CO39" s="108"/>
      <c r="CP39" s="108"/>
      <c r="CQ39" s="108"/>
      <c r="CR39" s="108"/>
      <c r="CS39" s="108"/>
      <c r="CT39" s="108"/>
      <c r="CU39" s="108"/>
      <c r="CV39" s="108"/>
      <c r="CW39" s="108"/>
      <c r="CX39" s="108"/>
      <c r="CY39" s="108"/>
      <c r="CZ39" s="108"/>
      <c r="DA39" s="108"/>
      <c r="DB39" s="108"/>
      <c r="DC39" s="108"/>
      <c r="DD39" s="108"/>
      <c r="DE39" s="108"/>
      <c r="DF39" s="108"/>
      <c r="DG39" s="108"/>
      <c r="DH39" s="108"/>
      <c r="DI39" s="108"/>
      <c r="DJ39" s="108"/>
      <c r="DK39" s="108"/>
      <c r="DL39" s="108"/>
      <c r="DM39" s="108"/>
      <c r="DN39" s="108"/>
      <c r="DO39" s="108"/>
      <c r="DP39" s="108"/>
      <c r="DQ39" s="108"/>
      <c r="DR39" s="108"/>
      <c r="DS39" s="108"/>
      <c r="DT39" s="108"/>
      <c r="DU39" s="108"/>
      <c r="DV39" s="108"/>
      <c r="DW39" s="108"/>
      <c r="DX39" s="108"/>
      <c r="DY39" s="108"/>
      <c r="DZ39" s="108"/>
      <c r="EA39" s="108"/>
      <c r="EB39" s="102">
        <f t="shared" si="1"/>
        <v>0</v>
      </c>
      <c r="EC39" s="103"/>
      <c r="ED39" s="104">
        <f t="shared" si="0"/>
        <v>0</v>
      </c>
    </row>
    <row r="40" spans="1:134" s="105" customFormat="1" ht="30" customHeight="1">
      <c r="A40" s="71"/>
      <c r="B40" s="119">
        <v>9961</v>
      </c>
      <c r="C40" s="116" t="s">
        <v>828</v>
      </c>
      <c r="D40" s="98" t="s">
        <v>601</v>
      </c>
      <c r="E40" s="98"/>
      <c r="F40" s="98"/>
      <c r="G40" s="98"/>
      <c r="H40" s="9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7">
        <f>AE3*1</f>
        <v>0</v>
      </c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8"/>
      <c r="BI40" s="108"/>
      <c r="BJ40" s="108"/>
      <c r="BK40" s="101"/>
      <c r="BL40" s="101"/>
      <c r="BM40" s="108"/>
      <c r="BN40" s="101"/>
      <c r="BO40" s="101"/>
      <c r="BP40" s="108"/>
      <c r="BQ40" s="108"/>
      <c r="BR40" s="108"/>
      <c r="BS40" s="108"/>
      <c r="BT40" s="108"/>
      <c r="BU40" s="108"/>
      <c r="BV40" s="108"/>
      <c r="BW40" s="108"/>
      <c r="BX40" s="108"/>
      <c r="BY40" s="108"/>
      <c r="BZ40" s="108"/>
      <c r="CA40" s="108"/>
      <c r="CB40" s="63"/>
      <c r="CC40" s="101"/>
      <c r="CD40" s="108"/>
      <c r="CE40" s="108"/>
      <c r="CF40" s="108"/>
      <c r="CG40" s="108"/>
      <c r="CH40" s="108"/>
      <c r="CI40" s="108"/>
      <c r="CJ40" s="108"/>
      <c r="CK40" s="108"/>
      <c r="CL40" s="108"/>
      <c r="CM40" s="108"/>
      <c r="CN40" s="108"/>
      <c r="CO40" s="108"/>
      <c r="CP40" s="108"/>
      <c r="CQ40" s="108"/>
      <c r="CR40" s="108"/>
      <c r="CS40" s="108"/>
      <c r="CT40" s="108"/>
      <c r="CU40" s="108"/>
      <c r="CV40" s="108"/>
      <c r="CW40" s="108"/>
      <c r="CX40" s="108"/>
      <c r="CY40" s="108"/>
      <c r="CZ40" s="108"/>
      <c r="DA40" s="108"/>
      <c r="DB40" s="108"/>
      <c r="DC40" s="108"/>
      <c r="DD40" s="108"/>
      <c r="DE40" s="108"/>
      <c r="DF40" s="108"/>
      <c r="DG40" s="108"/>
      <c r="DH40" s="108"/>
      <c r="DI40" s="108"/>
      <c r="DJ40" s="108"/>
      <c r="DK40" s="108"/>
      <c r="DL40" s="108"/>
      <c r="DM40" s="108"/>
      <c r="DN40" s="108"/>
      <c r="DO40" s="108"/>
      <c r="DP40" s="108"/>
      <c r="DQ40" s="108"/>
      <c r="DR40" s="108"/>
      <c r="DS40" s="108"/>
      <c r="DT40" s="108"/>
      <c r="DU40" s="108"/>
      <c r="DV40" s="108"/>
      <c r="DW40" s="108"/>
      <c r="DX40" s="108"/>
      <c r="DY40" s="108"/>
      <c r="DZ40" s="108"/>
      <c r="EA40" s="108"/>
      <c r="EB40" s="102">
        <f t="shared" si="1"/>
        <v>0</v>
      </c>
      <c r="EC40" s="103"/>
      <c r="ED40" s="104">
        <f t="shared" si="0"/>
        <v>0</v>
      </c>
    </row>
    <row r="41" spans="1:134" s="105" customFormat="1" ht="15.75" customHeight="1">
      <c r="A41" s="71"/>
      <c r="B41" s="126">
        <v>17292</v>
      </c>
      <c r="C41" s="116" t="s">
        <v>829</v>
      </c>
      <c r="D41" s="98" t="s">
        <v>787</v>
      </c>
      <c r="E41" s="98"/>
      <c r="F41" s="98"/>
      <c r="G41" s="98"/>
      <c r="H41" s="9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7">
        <f>1*AF3</f>
        <v>0</v>
      </c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8"/>
      <c r="BI41" s="108"/>
      <c r="BJ41" s="108"/>
      <c r="BK41" s="101"/>
      <c r="BL41" s="101"/>
      <c r="BM41" s="108"/>
      <c r="BN41" s="101"/>
      <c r="BO41" s="101"/>
      <c r="BP41" s="108"/>
      <c r="BQ41" s="108"/>
      <c r="BR41" s="108"/>
      <c r="BS41" s="108"/>
      <c r="BT41" s="108"/>
      <c r="BU41" s="108"/>
      <c r="BV41" s="108"/>
      <c r="BW41" s="108"/>
      <c r="BX41" s="108"/>
      <c r="BY41" s="108"/>
      <c r="BZ41" s="108"/>
      <c r="CA41" s="108"/>
      <c r="CB41" s="63"/>
      <c r="CC41" s="101"/>
      <c r="CD41" s="108"/>
      <c r="CE41" s="108"/>
      <c r="CF41" s="108"/>
      <c r="CG41" s="108"/>
      <c r="CH41" s="108"/>
      <c r="CI41" s="108"/>
      <c r="CJ41" s="108"/>
      <c r="CK41" s="108"/>
      <c r="CL41" s="108"/>
      <c r="CM41" s="108"/>
      <c r="CN41" s="108"/>
      <c r="CO41" s="108"/>
      <c r="CP41" s="108"/>
      <c r="CQ41" s="108"/>
      <c r="CR41" s="108"/>
      <c r="CS41" s="108"/>
      <c r="CT41" s="108"/>
      <c r="CU41" s="108"/>
      <c r="CV41" s="108"/>
      <c r="CW41" s="108"/>
      <c r="CX41" s="108"/>
      <c r="CY41" s="108"/>
      <c r="CZ41" s="108"/>
      <c r="DA41" s="108"/>
      <c r="DB41" s="108"/>
      <c r="DC41" s="108"/>
      <c r="DD41" s="108"/>
      <c r="DE41" s="108"/>
      <c r="DF41" s="108"/>
      <c r="DG41" s="108"/>
      <c r="DH41" s="108"/>
      <c r="DI41" s="108"/>
      <c r="DJ41" s="108"/>
      <c r="DK41" s="108"/>
      <c r="DL41" s="108"/>
      <c r="DM41" s="108"/>
      <c r="DN41" s="108"/>
      <c r="DO41" s="108"/>
      <c r="DP41" s="108"/>
      <c r="DQ41" s="108"/>
      <c r="DR41" s="108"/>
      <c r="DS41" s="108"/>
      <c r="DT41" s="108"/>
      <c r="DU41" s="108"/>
      <c r="DV41" s="108"/>
      <c r="DW41" s="108"/>
      <c r="DX41" s="108"/>
      <c r="DY41" s="108"/>
      <c r="DZ41" s="108"/>
      <c r="EA41" s="108"/>
      <c r="EB41" s="102">
        <f t="shared" si="1"/>
        <v>0</v>
      </c>
      <c r="EC41" s="103"/>
      <c r="ED41" s="104">
        <f t="shared" si="0"/>
        <v>0</v>
      </c>
    </row>
    <row r="42" spans="1:134" s="105" customFormat="1" ht="15.75" customHeight="1">
      <c r="A42" s="71"/>
      <c r="B42" s="123">
        <v>15166</v>
      </c>
      <c r="C42" s="127" t="s">
        <v>830</v>
      </c>
      <c r="D42" s="98" t="s">
        <v>787</v>
      </c>
      <c r="E42" s="98"/>
      <c r="F42" s="98"/>
      <c r="G42" s="98"/>
      <c r="H42" s="9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7">
        <f>1*AG3</f>
        <v>0</v>
      </c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8"/>
      <c r="BI42" s="108"/>
      <c r="BJ42" s="108"/>
      <c r="BK42" s="101"/>
      <c r="BL42" s="101"/>
      <c r="BM42" s="108"/>
      <c r="BN42" s="101"/>
      <c r="BO42" s="101"/>
      <c r="BP42" s="108"/>
      <c r="BQ42" s="108"/>
      <c r="BR42" s="108"/>
      <c r="BS42" s="108"/>
      <c r="BT42" s="108"/>
      <c r="BU42" s="108"/>
      <c r="BV42" s="108"/>
      <c r="BW42" s="108"/>
      <c r="BX42" s="108"/>
      <c r="BY42" s="108"/>
      <c r="BZ42" s="108"/>
      <c r="CA42" s="108"/>
      <c r="CB42" s="63"/>
      <c r="CC42" s="101"/>
      <c r="CD42" s="108"/>
      <c r="CE42" s="108"/>
      <c r="CF42" s="108"/>
      <c r="CG42" s="108"/>
      <c r="CH42" s="108"/>
      <c r="CI42" s="108"/>
      <c r="CJ42" s="108"/>
      <c r="CK42" s="108"/>
      <c r="CL42" s="108"/>
      <c r="CM42" s="108"/>
      <c r="CN42" s="108"/>
      <c r="CO42" s="108"/>
      <c r="CP42" s="108"/>
      <c r="CQ42" s="108"/>
      <c r="CR42" s="108"/>
      <c r="CS42" s="108"/>
      <c r="CT42" s="108"/>
      <c r="CU42" s="108"/>
      <c r="CV42" s="108"/>
      <c r="CW42" s="108"/>
      <c r="CX42" s="108"/>
      <c r="CY42" s="108"/>
      <c r="CZ42" s="108"/>
      <c r="DA42" s="108"/>
      <c r="DB42" s="108"/>
      <c r="DC42" s="108"/>
      <c r="DD42" s="108"/>
      <c r="DE42" s="108"/>
      <c r="DF42" s="108"/>
      <c r="DG42" s="108"/>
      <c r="DH42" s="108"/>
      <c r="DI42" s="108"/>
      <c r="DJ42" s="108"/>
      <c r="DK42" s="108"/>
      <c r="DL42" s="108"/>
      <c r="DM42" s="108"/>
      <c r="DN42" s="108"/>
      <c r="DO42" s="108"/>
      <c r="DP42" s="108"/>
      <c r="DQ42" s="108"/>
      <c r="DR42" s="108"/>
      <c r="DS42" s="108"/>
      <c r="DT42" s="108"/>
      <c r="DU42" s="108"/>
      <c r="DV42" s="108"/>
      <c r="DW42" s="108"/>
      <c r="DX42" s="108"/>
      <c r="DY42" s="108"/>
      <c r="DZ42" s="108"/>
      <c r="EA42" s="108"/>
      <c r="EB42" s="102">
        <f t="shared" si="1"/>
        <v>0</v>
      </c>
      <c r="EC42" s="103"/>
      <c r="ED42" s="104">
        <f t="shared" si="0"/>
        <v>0</v>
      </c>
    </row>
    <row r="43" spans="1:134" s="105" customFormat="1" ht="15.75" customHeight="1">
      <c r="A43" s="71"/>
      <c r="B43" s="123">
        <v>15167</v>
      </c>
      <c r="C43" s="127" t="s">
        <v>831</v>
      </c>
      <c r="D43" s="98" t="s">
        <v>787</v>
      </c>
      <c r="E43" s="98"/>
      <c r="F43" s="98"/>
      <c r="G43" s="98"/>
      <c r="H43" s="9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7">
        <f>1*AH3</f>
        <v>0</v>
      </c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AY43" s="108"/>
      <c r="AZ43" s="108"/>
      <c r="BA43" s="108"/>
      <c r="BB43" s="108"/>
      <c r="BC43" s="108"/>
      <c r="BD43" s="108"/>
      <c r="BE43" s="108"/>
      <c r="BF43" s="108"/>
      <c r="BG43" s="108"/>
      <c r="BH43" s="108"/>
      <c r="BI43" s="108"/>
      <c r="BJ43" s="108"/>
      <c r="BK43" s="101"/>
      <c r="BL43" s="101"/>
      <c r="BM43" s="108"/>
      <c r="BN43" s="101"/>
      <c r="BO43" s="101"/>
      <c r="BP43" s="108"/>
      <c r="BQ43" s="108"/>
      <c r="BR43" s="108"/>
      <c r="BS43" s="108"/>
      <c r="BT43" s="108"/>
      <c r="BU43" s="108"/>
      <c r="BV43" s="108"/>
      <c r="BW43" s="108"/>
      <c r="BX43" s="108"/>
      <c r="BY43" s="108"/>
      <c r="BZ43" s="108"/>
      <c r="CA43" s="108"/>
      <c r="CB43" s="63"/>
      <c r="CC43" s="101"/>
      <c r="CD43" s="108"/>
      <c r="CE43" s="108"/>
      <c r="CF43" s="108"/>
      <c r="CG43" s="108"/>
      <c r="CH43" s="108"/>
      <c r="CI43" s="108"/>
      <c r="CJ43" s="108"/>
      <c r="CK43" s="108"/>
      <c r="CL43" s="108"/>
      <c r="CM43" s="108"/>
      <c r="CN43" s="108"/>
      <c r="CO43" s="108"/>
      <c r="CP43" s="108"/>
      <c r="CQ43" s="108"/>
      <c r="CR43" s="108"/>
      <c r="CS43" s="108"/>
      <c r="CT43" s="108"/>
      <c r="CU43" s="108"/>
      <c r="CV43" s="108"/>
      <c r="CW43" s="108"/>
      <c r="CX43" s="108"/>
      <c r="CY43" s="108"/>
      <c r="CZ43" s="108"/>
      <c r="DA43" s="108"/>
      <c r="DB43" s="108"/>
      <c r="DC43" s="108"/>
      <c r="DD43" s="108"/>
      <c r="DE43" s="108"/>
      <c r="DF43" s="108"/>
      <c r="DG43" s="108"/>
      <c r="DH43" s="108"/>
      <c r="DI43" s="108"/>
      <c r="DJ43" s="108"/>
      <c r="DK43" s="108"/>
      <c r="DL43" s="108"/>
      <c r="DM43" s="108"/>
      <c r="DN43" s="108"/>
      <c r="DO43" s="108"/>
      <c r="DP43" s="108"/>
      <c r="DQ43" s="108"/>
      <c r="DR43" s="108"/>
      <c r="DS43" s="108"/>
      <c r="DT43" s="108"/>
      <c r="DU43" s="108"/>
      <c r="DV43" s="108"/>
      <c r="DW43" s="108"/>
      <c r="DX43" s="108"/>
      <c r="DY43" s="108"/>
      <c r="DZ43" s="108"/>
      <c r="EA43" s="108"/>
      <c r="EB43" s="102">
        <f t="shared" si="1"/>
        <v>0</v>
      </c>
      <c r="EC43" s="103"/>
      <c r="ED43" s="104">
        <f t="shared" si="0"/>
        <v>0</v>
      </c>
    </row>
    <row r="44" spans="1:134" s="105" customFormat="1" ht="15.75" customHeight="1">
      <c r="A44" s="71"/>
      <c r="B44" s="106">
        <v>15168</v>
      </c>
      <c r="C44" s="127" t="s">
        <v>832</v>
      </c>
      <c r="D44" s="98" t="s">
        <v>787</v>
      </c>
      <c r="E44" s="98"/>
      <c r="F44" s="98"/>
      <c r="G44" s="98"/>
      <c r="H44" s="9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7">
        <f>1*AI3</f>
        <v>0</v>
      </c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  <c r="BI44" s="108"/>
      <c r="BJ44" s="108"/>
      <c r="BK44" s="101"/>
      <c r="BL44" s="101"/>
      <c r="BM44" s="108"/>
      <c r="BN44" s="101"/>
      <c r="BO44" s="101"/>
      <c r="BP44" s="108"/>
      <c r="BQ44" s="108"/>
      <c r="BR44" s="108"/>
      <c r="BS44" s="108"/>
      <c r="BT44" s="108"/>
      <c r="BU44" s="108"/>
      <c r="BV44" s="108"/>
      <c r="BW44" s="108"/>
      <c r="BX44" s="108"/>
      <c r="BY44" s="108"/>
      <c r="BZ44" s="108"/>
      <c r="CA44" s="108"/>
      <c r="CB44" s="63"/>
      <c r="CC44" s="101"/>
      <c r="CD44" s="108"/>
      <c r="CE44" s="108"/>
      <c r="CF44" s="108"/>
      <c r="CG44" s="108"/>
      <c r="CH44" s="108"/>
      <c r="CI44" s="108"/>
      <c r="CJ44" s="108"/>
      <c r="CK44" s="108"/>
      <c r="CL44" s="108"/>
      <c r="CM44" s="108"/>
      <c r="CN44" s="108"/>
      <c r="CO44" s="108"/>
      <c r="CP44" s="108"/>
      <c r="CQ44" s="108"/>
      <c r="CR44" s="108"/>
      <c r="CS44" s="108"/>
      <c r="CT44" s="108"/>
      <c r="CU44" s="108"/>
      <c r="CV44" s="108"/>
      <c r="CW44" s="108"/>
      <c r="CX44" s="108"/>
      <c r="CY44" s="108"/>
      <c r="CZ44" s="108"/>
      <c r="DA44" s="108"/>
      <c r="DB44" s="108"/>
      <c r="DC44" s="108"/>
      <c r="DD44" s="108"/>
      <c r="DE44" s="108"/>
      <c r="DF44" s="108"/>
      <c r="DG44" s="108"/>
      <c r="DH44" s="108"/>
      <c r="DI44" s="108"/>
      <c r="DJ44" s="108"/>
      <c r="DK44" s="108"/>
      <c r="DL44" s="108"/>
      <c r="DM44" s="108"/>
      <c r="DN44" s="108"/>
      <c r="DO44" s="108"/>
      <c r="DP44" s="108"/>
      <c r="DQ44" s="108"/>
      <c r="DR44" s="108"/>
      <c r="DS44" s="108"/>
      <c r="DT44" s="108"/>
      <c r="DU44" s="108"/>
      <c r="DV44" s="108"/>
      <c r="DW44" s="108"/>
      <c r="DX44" s="108"/>
      <c r="DY44" s="108"/>
      <c r="DZ44" s="108"/>
      <c r="EA44" s="108"/>
      <c r="EB44" s="102">
        <f t="shared" si="1"/>
        <v>0</v>
      </c>
      <c r="EC44" s="103"/>
      <c r="ED44" s="104">
        <f t="shared" si="0"/>
        <v>0</v>
      </c>
    </row>
    <row r="45" spans="1:134" s="105" customFormat="1" ht="15.75" customHeight="1">
      <c r="A45" s="71"/>
      <c r="B45" s="106">
        <v>15169</v>
      </c>
      <c r="C45" s="127" t="s">
        <v>833</v>
      </c>
      <c r="D45" s="98" t="s">
        <v>787</v>
      </c>
      <c r="E45" s="98"/>
      <c r="F45" s="98"/>
      <c r="G45" s="98"/>
      <c r="H45" s="9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7">
        <f>AJ3</f>
        <v>0</v>
      </c>
      <c r="AK45" s="108"/>
      <c r="AL45" s="108"/>
      <c r="AM45" s="108"/>
      <c r="AN45" s="108"/>
      <c r="AO45" s="108"/>
      <c r="AP45" s="108"/>
      <c r="AQ45" s="108"/>
      <c r="AR45" s="108"/>
      <c r="AS45" s="108"/>
      <c r="AT45" s="108"/>
      <c r="AU45" s="108"/>
      <c r="AV45" s="108"/>
      <c r="AW45" s="108"/>
      <c r="AX45" s="108"/>
      <c r="AY45" s="108"/>
      <c r="AZ45" s="108"/>
      <c r="BA45" s="108"/>
      <c r="BB45" s="108"/>
      <c r="BC45" s="108"/>
      <c r="BD45" s="108"/>
      <c r="BE45" s="108"/>
      <c r="BF45" s="108"/>
      <c r="BG45" s="108"/>
      <c r="BH45" s="108"/>
      <c r="BI45" s="108"/>
      <c r="BJ45" s="108"/>
      <c r="BK45" s="101"/>
      <c r="BL45" s="101"/>
      <c r="BM45" s="108"/>
      <c r="BN45" s="101"/>
      <c r="BO45" s="101"/>
      <c r="BP45" s="108"/>
      <c r="BQ45" s="108"/>
      <c r="BR45" s="108"/>
      <c r="BS45" s="108"/>
      <c r="BT45" s="108"/>
      <c r="BU45" s="108"/>
      <c r="BV45" s="108"/>
      <c r="BW45" s="108"/>
      <c r="BX45" s="108"/>
      <c r="BY45" s="108"/>
      <c r="BZ45" s="108"/>
      <c r="CA45" s="108"/>
      <c r="CB45" s="63"/>
      <c r="CC45" s="101"/>
      <c r="CD45" s="108"/>
      <c r="CE45" s="108"/>
      <c r="CF45" s="108"/>
      <c r="CG45" s="108"/>
      <c r="CH45" s="108"/>
      <c r="CI45" s="108"/>
      <c r="CJ45" s="108"/>
      <c r="CK45" s="108"/>
      <c r="CL45" s="108"/>
      <c r="CM45" s="108"/>
      <c r="CN45" s="108"/>
      <c r="CO45" s="108"/>
      <c r="CP45" s="108"/>
      <c r="CQ45" s="108"/>
      <c r="CR45" s="108"/>
      <c r="CS45" s="108"/>
      <c r="CT45" s="108"/>
      <c r="CU45" s="108"/>
      <c r="CV45" s="108"/>
      <c r="CW45" s="108"/>
      <c r="CX45" s="108"/>
      <c r="CY45" s="108"/>
      <c r="CZ45" s="108"/>
      <c r="DA45" s="108"/>
      <c r="DB45" s="108"/>
      <c r="DC45" s="108"/>
      <c r="DD45" s="108"/>
      <c r="DE45" s="108"/>
      <c r="DF45" s="108"/>
      <c r="DG45" s="108"/>
      <c r="DH45" s="108"/>
      <c r="DI45" s="108"/>
      <c r="DJ45" s="108"/>
      <c r="DK45" s="108"/>
      <c r="DL45" s="108"/>
      <c r="DM45" s="108"/>
      <c r="DN45" s="108"/>
      <c r="DO45" s="108"/>
      <c r="DP45" s="108"/>
      <c r="DQ45" s="108"/>
      <c r="DR45" s="108"/>
      <c r="DS45" s="108"/>
      <c r="DT45" s="108"/>
      <c r="DU45" s="108"/>
      <c r="DV45" s="108"/>
      <c r="DW45" s="108"/>
      <c r="DX45" s="108"/>
      <c r="DY45" s="108"/>
      <c r="DZ45" s="108"/>
      <c r="EA45" s="108"/>
      <c r="EB45" s="102">
        <f t="shared" si="1"/>
        <v>0</v>
      </c>
      <c r="EC45" s="103"/>
      <c r="ED45" s="104">
        <f t="shared" si="0"/>
        <v>0</v>
      </c>
    </row>
    <row r="46" spans="1:134" s="105" customFormat="1" ht="15.75" customHeight="1">
      <c r="A46" s="71"/>
      <c r="B46" s="106">
        <v>15634</v>
      </c>
      <c r="C46" s="127" t="s">
        <v>834</v>
      </c>
      <c r="D46" s="98" t="s">
        <v>787</v>
      </c>
      <c r="E46" s="98"/>
      <c r="F46" s="98"/>
      <c r="G46" s="98"/>
      <c r="H46" s="9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7">
        <f>1*AK3</f>
        <v>0</v>
      </c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  <c r="AX46" s="108"/>
      <c r="AY46" s="108"/>
      <c r="AZ46" s="108"/>
      <c r="BA46" s="108"/>
      <c r="BB46" s="108"/>
      <c r="BC46" s="108"/>
      <c r="BD46" s="108"/>
      <c r="BE46" s="108"/>
      <c r="BF46" s="108"/>
      <c r="BG46" s="108"/>
      <c r="BH46" s="108"/>
      <c r="BI46" s="108"/>
      <c r="BJ46" s="108"/>
      <c r="BK46" s="101"/>
      <c r="BL46" s="101"/>
      <c r="BM46" s="108"/>
      <c r="BN46" s="101"/>
      <c r="BO46" s="101"/>
      <c r="BP46" s="108"/>
      <c r="BQ46" s="108"/>
      <c r="BR46" s="108"/>
      <c r="BS46" s="108"/>
      <c r="BT46" s="108"/>
      <c r="BU46" s="108"/>
      <c r="BV46" s="108"/>
      <c r="BW46" s="108"/>
      <c r="BX46" s="108"/>
      <c r="BY46" s="108"/>
      <c r="BZ46" s="108"/>
      <c r="CA46" s="108"/>
      <c r="CB46" s="63"/>
      <c r="CC46" s="101"/>
      <c r="CD46" s="108"/>
      <c r="CE46" s="108"/>
      <c r="CF46" s="108"/>
      <c r="CG46" s="108"/>
      <c r="CH46" s="108"/>
      <c r="CI46" s="108"/>
      <c r="CJ46" s="108"/>
      <c r="CK46" s="108"/>
      <c r="CL46" s="108"/>
      <c r="CM46" s="108"/>
      <c r="CN46" s="108"/>
      <c r="CO46" s="108"/>
      <c r="CP46" s="108"/>
      <c r="CQ46" s="108"/>
      <c r="CR46" s="108"/>
      <c r="CS46" s="108"/>
      <c r="CT46" s="108"/>
      <c r="CU46" s="108"/>
      <c r="CV46" s="108"/>
      <c r="CW46" s="108"/>
      <c r="CX46" s="108"/>
      <c r="CY46" s="108"/>
      <c r="CZ46" s="108"/>
      <c r="DA46" s="108"/>
      <c r="DB46" s="108"/>
      <c r="DC46" s="108"/>
      <c r="DD46" s="108"/>
      <c r="DE46" s="108"/>
      <c r="DF46" s="108"/>
      <c r="DG46" s="108"/>
      <c r="DH46" s="108"/>
      <c r="DI46" s="108"/>
      <c r="DJ46" s="108"/>
      <c r="DK46" s="108"/>
      <c r="DL46" s="108"/>
      <c r="DM46" s="108"/>
      <c r="DN46" s="108"/>
      <c r="DO46" s="108"/>
      <c r="DP46" s="108"/>
      <c r="DQ46" s="108"/>
      <c r="DR46" s="108"/>
      <c r="DS46" s="108"/>
      <c r="DT46" s="108"/>
      <c r="DU46" s="108"/>
      <c r="DV46" s="108"/>
      <c r="DW46" s="108"/>
      <c r="DX46" s="108"/>
      <c r="DY46" s="108"/>
      <c r="DZ46" s="108"/>
      <c r="EA46" s="108"/>
      <c r="EB46" s="102">
        <f t="shared" si="1"/>
        <v>0</v>
      </c>
      <c r="EC46" s="103"/>
      <c r="ED46" s="104">
        <f t="shared" si="0"/>
        <v>0</v>
      </c>
    </row>
    <row r="47" spans="1:134" s="105" customFormat="1" ht="15.75" customHeight="1">
      <c r="A47" s="71"/>
      <c r="B47" s="106">
        <v>15635</v>
      </c>
      <c r="C47" s="127" t="s">
        <v>835</v>
      </c>
      <c r="D47" s="98" t="s">
        <v>787</v>
      </c>
      <c r="E47" s="98"/>
      <c r="F47" s="98"/>
      <c r="G47" s="98"/>
      <c r="H47" s="9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7">
        <f>1*AL3</f>
        <v>0</v>
      </c>
      <c r="AM47" s="108"/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  <c r="AX47" s="108"/>
      <c r="AY47" s="108"/>
      <c r="AZ47" s="108"/>
      <c r="BA47" s="108"/>
      <c r="BB47" s="108"/>
      <c r="BC47" s="108"/>
      <c r="BD47" s="108"/>
      <c r="BE47" s="108"/>
      <c r="BF47" s="108"/>
      <c r="BG47" s="108"/>
      <c r="BH47" s="108"/>
      <c r="BI47" s="108"/>
      <c r="BJ47" s="108"/>
      <c r="BK47" s="101"/>
      <c r="BL47" s="101"/>
      <c r="BM47" s="108"/>
      <c r="BN47" s="101"/>
      <c r="BO47" s="101"/>
      <c r="BP47" s="108"/>
      <c r="BQ47" s="108"/>
      <c r="BR47" s="108"/>
      <c r="BS47" s="108"/>
      <c r="BT47" s="108"/>
      <c r="BU47" s="108"/>
      <c r="BV47" s="108"/>
      <c r="BW47" s="108"/>
      <c r="BX47" s="108"/>
      <c r="BY47" s="108"/>
      <c r="BZ47" s="108"/>
      <c r="CA47" s="108"/>
      <c r="CB47" s="63"/>
      <c r="CC47" s="101"/>
      <c r="CD47" s="108"/>
      <c r="CE47" s="108"/>
      <c r="CF47" s="108"/>
      <c r="CG47" s="108"/>
      <c r="CH47" s="108"/>
      <c r="CI47" s="108"/>
      <c r="CJ47" s="108"/>
      <c r="CK47" s="108"/>
      <c r="CL47" s="108"/>
      <c r="CM47" s="108"/>
      <c r="CN47" s="108"/>
      <c r="CO47" s="108"/>
      <c r="CP47" s="108"/>
      <c r="CQ47" s="108"/>
      <c r="CR47" s="108"/>
      <c r="CS47" s="108"/>
      <c r="CT47" s="108"/>
      <c r="CU47" s="108"/>
      <c r="CV47" s="108"/>
      <c r="CW47" s="108"/>
      <c r="CX47" s="108"/>
      <c r="CY47" s="108"/>
      <c r="CZ47" s="108"/>
      <c r="DA47" s="108"/>
      <c r="DB47" s="108"/>
      <c r="DC47" s="108"/>
      <c r="DD47" s="108"/>
      <c r="DE47" s="108"/>
      <c r="DF47" s="108"/>
      <c r="DG47" s="108"/>
      <c r="DH47" s="108"/>
      <c r="DI47" s="108"/>
      <c r="DJ47" s="108"/>
      <c r="DK47" s="108"/>
      <c r="DL47" s="108"/>
      <c r="DM47" s="108"/>
      <c r="DN47" s="108"/>
      <c r="DO47" s="108"/>
      <c r="DP47" s="108"/>
      <c r="DQ47" s="108"/>
      <c r="DR47" s="108"/>
      <c r="DS47" s="108"/>
      <c r="DT47" s="108"/>
      <c r="DU47" s="108"/>
      <c r="DV47" s="108"/>
      <c r="DW47" s="108"/>
      <c r="DX47" s="108"/>
      <c r="DY47" s="108"/>
      <c r="DZ47" s="108"/>
      <c r="EA47" s="108"/>
      <c r="EB47" s="102">
        <f t="shared" si="1"/>
        <v>0</v>
      </c>
      <c r="EC47" s="103"/>
      <c r="ED47" s="104">
        <f t="shared" si="0"/>
        <v>0</v>
      </c>
    </row>
    <row r="48" spans="1:134" s="105" customFormat="1" ht="15.75" customHeight="1">
      <c r="A48" s="71"/>
      <c r="B48" s="106">
        <v>15636</v>
      </c>
      <c r="C48" s="127" t="s">
        <v>836</v>
      </c>
      <c r="D48" s="98" t="s">
        <v>787</v>
      </c>
      <c r="E48" s="98"/>
      <c r="F48" s="98"/>
      <c r="G48" s="98"/>
      <c r="H48" s="9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07">
        <f>1*AM3</f>
        <v>0</v>
      </c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/>
      <c r="BD48" s="108"/>
      <c r="BE48" s="108"/>
      <c r="BF48" s="108"/>
      <c r="BG48" s="108"/>
      <c r="BH48" s="108"/>
      <c r="BI48" s="108"/>
      <c r="BJ48" s="108"/>
      <c r="BK48" s="101"/>
      <c r="BL48" s="101"/>
      <c r="BM48" s="108"/>
      <c r="BN48" s="101"/>
      <c r="BO48" s="101"/>
      <c r="BP48" s="108"/>
      <c r="BQ48" s="108"/>
      <c r="BR48" s="108"/>
      <c r="BS48" s="108"/>
      <c r="BT48" s="108"/>
      <c r="BU48" s="108"/>
      <c r="BV48" s="108"/>
      <c r="BW48" s="108"/>
      <c r="BX48" s="108"/>
      <c r="BY48" s="108"/>
      <c r="BZ48" s="108"/>
      <c r="CA48" s="108"/>
      <c r="CB48" s="63"/>
      <c r="CC48" s="101"/>
      <c r="CD48" s="108"/>
      <c r="CE48" s="108"/>
      <c r="CF48" s="108"/>
      <c r="CG48" s="108"/>
      <c r="CH48" s="108"/>
      <c r="CI48" s="108"/>
      <c r="CJ48" s="108"/>
      <c r="CK48" s="108"/>
      <c r="CL48" s="108"/>
      <c r="CM48" s="108"/>
      <c r="CN48" s="108"/>
      <c r="CO48" s="108"/>
      <c r="CP48" s="108"/>
      <c r="CQ48" s="108"/>
      <c r="CR48" s="108"/>
      <c r="CS48" s="108"/>
      <c r="CT48" s="108"/>
      <c r="CU48" s="108"/>
      <c r="CV48" s="108"/>
      <c r="CW48" s="108"/>
      <c r="CX48" s="108"/>
      <c r="CY48" s="108"/>
      <c r="CZ48" s="108"/>
      <c r="DA48" s="108"/>
      <c r="DB48" s="108"/>
      <c r="DC48" s="108"/>
      <c r="DD48" s="108"/>
      <c r="DE48" s="108"/>
      <c r="DF48" s="108"/>
      <c r="DG48" s="108"/>
      <c r="DH48" s="108"/>
      <c r="DI48" s="108"/>
      <c r="DJ48" s="108"/>
      <c r="DK48" s="108"/>
      <c r="DL48" s="108"/>
      <c r="DM48" s="108"/>
      <c r="DN48" s="108"/>
      <c r="DO48" s="108"/>
      <c r="DP48" s="108"/>
      <c r="DQ48" s="108"/>
      <c r="DR48" s="108"/>
      <c r="DS48" s="108"/>
      <c r="DT48" s="108"/>
      <c r="DU48" s="108"/>
      <c r="DV48" s="108"/>
      <c r="DW48" s="108"/>
      <c r="DX48" s="108"/>
      <c r="DY48" s="108"/>
      <c r="DZ48" s="108"/>
      <c r="EA48" s="108"/>
      <c r="EB48" s="102">
        <f t="shared" si="1"/>
        <v>0</v>
      </c>
      <c r="EC48" s="103"/>
      <c r="ED48" s="104">
        <f t="shared" si="0"/>
        <v>0</v>
      </c>
    </row>
    <row r="49" spans="1:134" s="105" customFormat="1" ht="15.75" customHeight="1">
      <c r="A49" s="71"/>
      <c r="B49" s="106">
        <v>15637</v>
      </c>
      <c r="C49" s="127" t="s">
        <v>837</v>
      </c>
      <c r="D49" s="98" t="s">
        <v>787</v>
      </c>
      <c r="E49" s="98"/>
      <c r="F49" s="98"/>
      <c r="G49" s="98"/>
      <c r="H49" s="9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7">
        <f>1*AN3</f>
        <v>0</v>
      </c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108"/>
      <c r="BD49" s="108"/>
      <c r="BE49" s="108"/>
      <c r="BF49" s="108"/>
      <c r="BG49" s="108"/>
      <c r="BH49" s="108"/>
      <c r="BI49" s="108"/>
      <c r="BJ49" s="108"/>
      <c r="BK49" s="101"/>
      <c r="BL49" s="101"/>
      <c r="BM49" s="108"/>
      <c r="BN49" s="101"/>
      <c r="BO49" s="101"/>
      <c r="BP49" s="108"/>
      <c r="BQ49" s="108"/>
      <c r="BR49" s="108"/>
      <c r="BS49" s="108"/>
      <c r="BT49" s="108"/>
      <c r="BU49" s="108"/>
      <c r="BV49" s="108"/>
      <c r="BW49" s="108"/>
      <c r="BX49" s="108"/>
      <c r="BY49" s="108"/>
      <c r="BZ49" s="108"/>
      <c r="CA49" s="108"/>
      <c r="CB49" s="63"/>
      <c r="CC49" s="101"/>
      <c r="CD49" s="108"/>
      <c r="CE49" s="108"/>
      <c r="CF49" s="108"/>
      <c r="CG49" s="108"/>
      <c r="CH49" s="108"/>
      <c r="CI49" s="108"/>
      <c r="CJ49" s="108"/>
      <c r="CK49" s="108"/>
      <c r="CL49" s="108"/>
      <c r="CM49" s="108"/>
      <c r="CN49" s="108"/>
      <c r="CO49" s="108"/>
      <c r="CP49" s="108"/>
      <c r="CQ49" s="108"/>
      <c r="CR49" s="108"/>
      <c r="CS49" s="108"/>
      <c r="CT49" s="108"/>
      <c r="CU49" s="108"/>
      <c r="CV49" s="108"/>
      <c r="CW49" s="108"/>
      <c r="CX49" s="108"/>
      <c r="CY49" s="108"/>
      <c r="CZ49" s="108"/>
      <c r="DA49" s="108"/>
      <c r="DB49" s="108"/>
      <c r="DC49" s="108"/>
      <c r="DD49" s="108"/>
      <c r="DE49" s="108"/>
      <c r="DF49" s="108"/>
      <c r="DG49" s="108"/>
      <c r="DH49" s="108"/>
      <c r="DI49" s="108"/>
      <c r="DJ49" s="108"/>
      <c r="DK49" s="108"/>
      <c r="DL49" s="108"/>
      <c r="DM49" s="108"/>
      <c r="DN49" s="108"/>
      <c r="DO49" s="108"/>
      <c r="DP49" s="108"/>
      <c r="DQ49" s="108"/>
      <c r="DR49" s="108"/>
      <c r="DS49" s="108"/>
      <c r="DT49" s="108"/>
      <c r="DU49" s="108"/>
      <c r="DV49" s="108"/>
      <c r="DW49" s="108"/>
      <c r="DX49" s="108"/>
      <c r="DY49" s="108"/>
      <c r="DZ49" s="108"/>
      <c r="EA49" s="108"/>
      <c r="EB49" s="102">
        <f t="shared" si="1"/>
        <v>0</v>
      </c>
      <c r="EC49" s="103"/>
      <c r="ED49" s="104">
        <f t="shared" si="0"/>
        <v>0</v>
      </c>
    </row>
    <row r="50" spans="1:134" s="105" customFormat="1" ht="15.75" customHeight="1">
      <c r="A50" s="71"/>
      <c r="B50" s="123">
        <v>13069</v>
      </c>
      <c r="C50" s="127" t="s">
        <v>838</v>
      </c>
      <c r="D50" s="98" t="s">
        <v>787</v>
      </c>
      <c r="E50" s="98"/>
      <c r="F50" s="98"/>
      <c r="G50" s="98"/>
      <c r="H50" s="9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7">
        <f>1*AO3</f>
        <v>0</v>
      </c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  <c r="BI50" s="108"/>
      <c r="BJ50" s="108"/>
      <c r="BK50" s="101"/>
      <c r="BL50" s="101"/>
      <c r="BM50" s="108"/>
      <c r="BN50" s="101"/>
      <c r="BO50" s="101"/>
      <c r="BP50" s="108"/>
      <c r="BQ50" s="108"/>
      <c r="BR50" s="108"/>
      <c r="BS50" s="108"/>
      <c r="BT50" s="108"/>
      <c r="BU50" s="108"/>
      <c r="BV50" s="108"/>
      <c r="BW50" s="108"/>
      <c r="BX50" s="108"/>
      <c r="BY50" s="108"/>
      <c r="BZ50" s="108"/>
      <c r="CA50" s="108"/>
      <c r="CB50" s="63"/>
      <c r="CC50" s="101"/>
      <c r="CD50" s="108"/>
      <c r="CE50" s="108"/>
      <c r="CF50" s="108"/>
      <c r="CG50" s="108"/>
      <c r="CH50" s="108"/>
      <c r="CI50" s="108"/>
      <c r="CJ50" s="108"/>
      <c r="CK50" s="108"/>
      <c r="CL50" s="108"/>
      <c r="CM50" s="108"/>
      <c r="CN50" s="108"/>
      <c r="CO50" s="108"/>
      <c r="CP50" s="108"/>
      <c r="CQ50" s="108"/>
      <c r="CR50" s="108"/>
      <c r="CS50" s="108"/>
      <c r="CT50" s="108"/>
      <c r="CU50" s="108"/>
      <c r="CV50" s="108"/>
      <c r="CW50" s="108"/>
      <c r="CX50" s="108"/>
      <c r="CY50" s="108"/>
      <c r="CZ50" s="108"/>
      <c r="DA50" s="108"/>
      <c r="DB50" s="108"/>
      <c r="DC50" s="108"/>
      <c r="DD50" s="108"/>
      <c r="DE50" s="108"/>
      <c r="DF50" s="108"/>
      <c r="DG50" s="108"/>
      <c r="DH50" s="108"/>
      <c r="DI50" s="108"/>
      <c r="DJ50" s="108"/>
      <c r="DK50" s="108"/>
      <c r="DL50" s="108"/>
      <c r="DM50" s="108"/>
      <c r="DN50" s="108"/>
      <c r="DO50" s="108"/>
      <c r="DP50" s="108"/>
      <c r="DQ50" s="108"/>
      <c r="DR50" s="108"/>
      <c r="DS50" s="108"/>
      <c r="DT50" s="108"/>
      <c r="DU50" s="108"/>
      <c r="DV50" s="108"/>
      <c r="DW50" s="108"/>
      <c r="DX50" s="108"/>
      <c r="DY50" s="108"/>
      <c r="DZ50" s="108"/>
      <c r="EA50" s="108"/>
      <c r="EB50" s="102">
        <f t="shared" si="1"/>
        <v>0</v>
      </c>
      <c r="EC50" s="103"/>
      <c r="ED50" s="104">
        <f t="shared" si="0"/>
        <v>0</v>
      </c>
    </row>
    <row r="51" spans="1:134" s="105" customFormat="1" ht="15.75" customHeight="1">
      <c r="A51" s="71"/>
      <c r="B51" s="123">
        <v>10355</v>
      </c>
      <c r="C51" s="128" t="s">
        <v>839</v>
      </c>
      <c r="D51" s="98" t="s">
        <v>787</v>
      </c>
      <c r="E51" s="98"/>
      <c r="F51" s="98"/>
      <c r="G51" s="98"/>
      <c r="H51" s="9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7">
        <f>1*AP3</f>
        <v>0</v>
      </c>
      <c r="AQ51" s="108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  <c r="BB51" s="108"/>
      <c r="BC51" s="108"/>
      <c r="BD51" s="108"/>
      <c r="BE51" s="108"/>
      <c r="BF51" s="108"/>
      <c r="BG51" s="108"/>
      <c r="BH51" s="108"/>
      <c r="BI51" s="108"/>
      <c r="BJ51" s="108"/>
      <c r="BK51" s="101"/>
      <c r="BL51" s="101"/>
      <c r="BM51" s="108"/>
      <c r="BN51" s="101"/>
      <c r="BO51" s="101"/>
      <c r="BP51" s="108"/>
      <c r="BQ51" s="108"/>
      <c r="BR51" s="108"/>
      <c r="BS51" s="108"/>
      <c r="BT51" s="108"/>
      <c r="BU51" s="108"/>
      <c r="BV51" s="108"/>
      <c r="BW51" s="108"/>
      <c r="BX51" s="108"/>
      <c r="BY51" s="108"/>
      <c r="BZ51" s="108"/>
      <c r="CA51" s="108"/>
      <c r="CB51" s="63"/>
      <c r="CC51" s="101"/>
      <c r="CD51" s="108"/>
      <c r="CE51" s="108"/>
      <c r="CF51" s="108"/>
      <c r="CG51" s="108"/>
      <c r="CH51" s="108"/>
      <c r="CI51" s="108"/>
      <c r="CJ51" s="108"/>
      <c r="CK51" s="108"/>
      <c r="CL51" s="108"/>
      <c r="CM51" s="108"/>
      <c r="CN51" s="108"/>
      <c r="CO51" s="108"/>
      <c r="CP51" s="108"/>
      <c r="CQ51" s="108"/>
      <c r="CR51" s="108"/>
      <c r="CS51" s="108"/>
      <c r="CT51" s="108"/>
      <c r="CU51" s="108"/>
      <c r="CV51" s="108"/>
      <c r="CW51" s="108"/>
      <c r="CX51" s="108"/>
      <c r="CY51" s="108"/>
      <c r="CZ51" s="108"/>
      <c r="DA51" s="108"/>
      <c r="DB51" s="108"/>
      <c r="DC51" s="108"/>
      <c r="DD51" s="108"/>
      <c r="DE51" s="108"/>
      <c r="DF51" s="108"/>
      <c r="DG51" s="108"/>
      <c r="DH51" s="108"/>
      <c r="DI51" s="108"/>
      <c r="DJ51" s="108"/>
      <c r="DK51" s="108"/>
      <c r="DL51" s="108"/>
      <c r="DM51" s="108"/>
      <c r="DN51" s="108"/>
      <c r="DO51" s="108"/>
      <c r="DP51" s="108"/>
      <c r="DQ51" s="108"/>
      <c r="DR51" s="108"/>
      <c r="DS51" s="108"/>
      <c r="DT51" s="108"/>
      <c r="DU51" s="108"/>
      <c r="DV51" s="108"/>
      <c r="DW51" s="108"/>
      <c r="DX51" s="108"/>
      <c r="DY51" s="108"/>
      <c r="DZ51" s="108"/>
      <c r="EA51" s="108"/>
      <c r="EB51" s="102">
        <f t="shared" si="1"/>
        <v>0</v>
      </c>
      <c r="EC51" s="103"/>
      <c r="ED51" s="104">
        <f t="shared" si="0"/>
        <v>0</v>
      </c>
    </row>
    <row r="52" spans="1:134" s="105" customFormat="1" ht="15.75" customHeight="1">
      <c r="A52" s="71"/>
      <c r="B52" s="123">
        <v>13070</v>
      </c>
      <c r="C52" s="128" t="s">
        <v>840</v>
      </c>
      <c r="D52" s="98" t="s">
        <v>787</v>
      </c>
      <c r="E52" s="98"/>
      <c r="F52" s="98"/>
      <c r="G52" s="98"/>
      <c r="H52" s="9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7">
        <f>1*AQ3</f>
        <v>0</v>
      </c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  <c r="BI52" s="108"/>
      <c r="BJ52" s="108"/>
      <c r="BK52" s="101"/>
      <c r="BL52" s="101"/>
      <c r="BM52" s="108"/>
      <c r="BN52" s="101"/>
      <c r="BO52" s="101"/>
      <c r="BP52" s="108"/>
      <c r="BQ52" s="108"/>
      <c r="BR52" s="108"/>
      <c r="BS52" s="108"/>
      <c r="BT52" s="108"/>
      <c r="BU52" s="108"/>
      <c r="BV52" s="108"/>
      <c r="BW52" s="108"/>
      <c r="BX52" s="108"/>
      <c r="BY52" s="108"/>
      <c r="BZ52" s="108"/>
      <c r="CA52" s="108"/>
      <c r="CB52" s="63"/>
      <c r="CC52" s="101"/>
      <c r="CD52" s="108"/>
      <c r="CE52" s="108"/>
      <c r="CF52" s="108"/>
      <c r="CG52" s="108"/>
      <c r="CH52" s="108"/>
      <c r="CI52" s="108"/>
      <c r="CJ52" s="108"/>
      <c r="CK52" s="108"/>
      <c r="CL52" s="108"/>
      <c r="CM52" s="108"/>
      <c r="CN52" s="108"/>
      <c r="CO52" s="108"/>
      <c r="CP52" s="108"/>
      <c r="CQ52" s="108"/>
      <c r="CR52" s="108"/>
      <c r="CS52" s="108"/>
      <c r="CT52" s="108"/>
      <c r="CU52" s="108"/>
      <c r="CV52" s="108"/>
      <c r="CW52" s="108"/>
      <c r="CX52" s="108"/>
      <c r="CY52" s="108"/>
      <c r="CZ52" s="108"/>
      <c r="DA52" s="108"/>
      <c r="DB52" s="108"/>
      <c r="DC52" s="108"/>
      <c r="DD52" s="108"/>
      <c r="DE52" s="108"/>
      <c r="DF52" s="108"/>
      <c r="DG52" s="108"/>
      <c r="DH52" s="108"/>
      <c r="DI52" s="108"/>
      <c r="DJ52" s="108"/>
      <c r="DK52" s="108"/>
      <c r="DL52" s="108"/>
      <c r="DM52" s="108"/>
      <c r="DN52" s="108"/>
      <c r="DO52" s="108"/>
      <c r="DP52" s="108"/>
      <c r="DQ52" s="108"/>
      <c r="DR52" s="108"/>
      <c r="DS52" s="108"/>
      <c r="DT52" s="108"/>
      <c r="DU52" s="108"/>
      <c r="DV52" s="108"/>
      <c r="DW52" s="108"/>
      <c r="DX52" s="108"/>
      <c r="DY52" s="108"/>
      <c r="DZ52" s="108"/>
      <c r="EA52" s="108"/>
      <c r="EB52" s="102">
        <f t="shared" si="1"/>
        <v>0</v>
      </c>
      <c r="EC52" s="103"/>
      <c r="ED52" s="104">
        <f t="shared" si="0"/>
        <v>0</v>
      </c>
    </row>
    <row r="53" spans="1:134" s="105" customFormat="1" ht="15.75" customHeight="1">
      <c r="A53" s="71"/>
      <c r="B53" s="123">
        <v>10620</v>
      </c>
      <c r="C53" s="128" t="s">
        <v>841</v>
      </c>
      <c r="D53" s="98" t="s">
        <v>787</v>
      </c>
      <c r="E53" s="98"/>
      <c r="F53" s="98"/>
      <c r="G53" s="98"/>
      <c r="H53" s="9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8"/>
      <c r="AN53" s="108"/>
      <c r="AO53" s="108"/>
      <c r="AP53" s="108"/>
      <c r="AQ53" s="108"/>
      <c r="AR53" s="107">
        <f>1*AR3</f>
        <v>0</v>
      </c>
      <c r="AS53" s="108"/>
      <c r="AT53" s="108"/>
      <c r="AU53" s="108"/>
      <c r="AV53" s="108"/>
      <c r="AW53" s="108"/>
      <c r="AX53" s="108"/>
      <c r="AY53" s="108"/>
      <c r="AZ53" s="108"/>
      <c r="BA53" s="108"/>
      <c r="BB53" s="108"/>
      <c r="BC53" s="108"/>
      <c r="BD53" s="108"/>
      <c r="BE53" s="108"/>
      <c r="BF53" s="108"/>
      <c r="BG53" s="108"/>
      <c r="BH53" s="108"/>
      <c r="BI53" s="108"/>
      <c r="BJ53" s="108"/>
      <c r="BK53" s="101"/>
      <c r="BL53" s="101"/>
      <c r="BM53" s="108"/>
      <c r="BN53" s="101"/>
      <c r="BO53" s="101"/>
      <c r="BP53" s="108"/>
      <c r="BQ53" s="108"/>
      <c r="BR53" s="108"/>
      <c r="BS53" s="108"/>
      <c r="BT53" s="108"/>
      <c r="BU53" s="108"/>
      <c r="BV53" s="108"/>
      <c r="BW53" s="108"/>
      <c r="BX53" s="108"/>
      <c r="BY53" s="108"/>
      <c r="BZ53" s="108"/>
      <c r="CA53" s="108"/>
      <c r="CB53" s="63"/>
      <c r="CC53" s="101"/>
      <c r="CD53" s="108"/>
      <c r="CE53" s="108"/>
      <c r="CF53" s="108"/>
      <c r="CG53" s="108"/>
      <c r="CH53" s="108"/>
      <c r="CI53" s="108"/>
      <c r="CJ53" s="108"/>
      <c r="CK53" s="108"/>
      <c r="CL53" s="108"/>
      <c r="CM53" s="108"/>
      <c r="CN53" s="108"/>
      <c r="CO53" s="108"/>
      <c r="CP53" s="108"/>
      <c r="CQ53" s="108"/>
      <c r="CR53" s="108"/>
      <c r="CS53" s="108"/>
      <c r="CT53" s="108"/>
      <c r="CU53" s="108"/>
      <c r="CV53" s="108"/>
      <c r="CW53" s="108"/>
      <c r="CX53" s="108"/>
      <c r="CY53" s="108"/>
      <c r="CZ53" s="108"/>
      <c r="DA53" s="108"/>
      <c r="DB53" s="108"/>
      <c r="DC53" s="108"/>
      <c r="DD53" s="108"/>
      <c r="DE53" s="108"/>
      <c r="DF53" s="108"/>
      <c r="DG53" s="108"/>
      <c r="DH53" s="108"/>
      <c r="DI53" s="108"/>
      <c r="DJ53" s="108"/>
      <c r="DK53" s="108"/>
      <c r="DL53" s="108"/>
      <c r="DM53" s="108"/>
      <c r="DN53" s="108"/>
      <c r="DO53" s="108"/>
      <c r="DP53" s="108"/>
      <c r="DQ53" s="108"/>
      <c r="DR53" s="108"/>
      <c r="DS53" s="108"/>
      <c r="DT53" s="108"/>
      <c r="DU53" s="108"/>
      <c r="DV53" s="108"/>
      <c r="DW53" s="108"/>
      <c r="DX53" s="108"/>
      <c r="DY53" s="108"/>
      <c r="DZ53" s="108"/>
      <c r="EA53" s="108"/>
      <c r="EB53" s="102">
        <f t="shared" si="1"/>
        <v>0</v>
      </c>
      <c r="EC53" s="103"/>
      <c r="ED53" s="104">
        <f t="shared" si="0"/>
        <v>0</v>
      </c>
    </row>
    <row r="54" spans="1:134" s="105" customFormat="1" ht="15.75" customHeight="1">
      <c r="A54" s="71"/>
      <c r="B54" s="123">
        <v>13656</v>
      </c>
      <c r="C54" s="128" t="s">
        <v>842</v>
      </c>
      <c r="D54" s="98" t="s">
        <v>787</v>
      </c>
      <c r="E54" s="98"/>
      <c r="F54" s="98"/>
      <c r="G54" s="98"/>
      <c r="H54" s="9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7">
        <f>1*AS3</f>
        <v>0</v>
      </c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  <c r="BI54" s="108"/>
      <c r="BJ54" s="108"/>
      <c r="BK54" s="101"/>
      <c r="BL54" s="101"/>
      <c r="BM54" s="108"/>
      <c r="BN54" s="101"/>
      <c r="BO54" s="101"/>
      <c r="BP54" s="108"/>
      <c r="BQ54" s="108"/>
      <c r="BR54" s="108"/>
      <c r="BS54" s="108"/>
      <c r="BT54" s="108"/>
      <c r="BU54" s="108"/>
      <c r="BV54" s="108"/>
      <c r="BW54" s="108"/>
      <c r="BX54" s="108"/>
      <c r="BY54" s="108"/>
      <c r="BZ54" s="108"/>
      <c r="CA54" s="108"/>
      <c r="CB54" s="63"/>
      <c r="CC54" s="101"/>
      <c r="CD54" s="108"/>
      <c r="CE54" s="108"/>
      <c r="CF54" s="108"/>
      <c r="CG54" s="108"/>
      <c r="CH54" s="108"/>
      <c r="CI54" s="108"/>
      <c r="CJ54" s="108"/>
      <c r="CK54" s="108"/>
      <c r="CL54" s="108"/>
      <c r="CM54" s="108"/>
      <c r="CN54" s="108"/>
      <c r="CO54" s="108"/>
      <c r="CP54" s="108"/>
      <c r="CQ54" s="108"/>
      <c r="CR54" s="108"/>
      <c r="CS54" s="108"/>
      <c r="CT54" s="108"/>
      <c r="CU54" s="108"/>
      <c r="CV54" s="108"/>
      <c r="CW54" s="108"/>
      <c r="CX54" s="108"/>
      <c r="CY54" s="108"/>
      <c r="CZ54" s="108"/>
      <c r="DA54" s="108"/>
      <c r="DB54" s="108"/>
      <c r="DC54" s="108"/>
      <c r="DD54" s="108"/>
      <c r="DE54" s="108"/>
      <c r="DF54" s="108"/>
      <c r="DG54" s="108"/>
      <c r="DH54" s="108"/>
      <c r="DI54" s="108"/>
      <c r="DJ54" s="108"/>
      <c r="DK54" s="108"/>
      <c r="DL54" s="108"/>
      <c r="DM54" s="108"/>
      <c r="DN54" s="108"/>
      <c r="DO54" s="108"/>
      <c r="DP54" s="108"/>
      <c r="DQ54" s="108"/>
      <c r="DR54" s="108"/>
      <c r="DS54" s="108"/>
      <c r="DT54" s="108"/>
      <c r="DU54" s="108"/>
      <c r="DV54" s="108"/>
      <c r="DW54" s="108"/>
      <c r="DX54" s="108"/>
      <c r="DY54" s="108"/>
      <c r="DZ54" s="108"/>
      <c r="EA54" s="108"/>
      <c r="EB54" s="102">
        <f t="shared" si="1"/>
        <v>0</v>
      </c>
      <c r="EC54" s="103"/>
      <c r="ED54" s="104">
        <f t="shared" si="0"/>
        <v>0</v>
      </c>
    </row>
    <row r="55" spans="1:134" s="105" customFormat="1" ht="15.75" customHeight="1">
      <c r="A55" s="71"/>
      <c r="B55" s="126">
        <v>13239</v>
      </c>
      <c r="C55" s="114" t="s">
        <v>843</v>
      </c>
      <c r="D55" s="98" t="s">
        <v>787</v>
      </c>
      <c r="E55" s="98"/>
      <c r="F55" s="98"/>
      <c r="G55" s="98"/>
      <c r="H55" s="9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  <c r="AJ55" s="108"/>
      <c r="AK55" s="108"/>
      <c r="AL55" s="108"/>
      <c r="AM55" s="108"/>
      <c r="AN55" s="108"/>
      <c r="AO55" s="108"/>
      <c r="AP55" s="108"/>
      <c r="AQ55" s="108"/>
      <c r="AR55" s="108"/>
      <c r="AS55" s="108"/>
      <c r="AT55" s="108"/>
      <c r="AU55" s="107">
        <f>1*AU3</f>
        <v>20</v>
      </c>
      <c r="AV55" s="108"/>
      <c r="AW55" s="108"/>
      <c r="AX55" s="108"/>
      <c r="AY55" s="108"/>
      <c r="AZ55" s="108"/>
      <c r="BA55" s="108"/>
      <c r="BB55" s="108"/>
      <c r="BC55" s="108"/>
      <c r="BD55" s="108"/>
      <c r="BE55" s="108"/>
      <c r="BF55" s="108"/>
      <c r="BG55" s="108"/>
      <c r="BH55" s="108"/>
      <c r="BI55" s="108"/>
      <c r="BJ55" s="108"/>
      <c r="BK55" s="101"/>
      <c r="BL55" s="101"/>
      <c r="BM55" s="108"/>
      <c r="BN55" s="101"/>
      <c r="BO55" s="101"/>
      <c r="BP55" s="108"/>
      <c r="BQ55" s="108"/>
      <c r="BR55" s="108"/>
      <c r="BS55" s="108"/>
      <c r="BT55" s="108"/>
      <c r="BU55" s="108"/>
      <c r="BV55" s="108"/>
      <c r="BW55" s="108"/>
      <c r="BX55" s="108"/>
      <c r="BY55" s="108"/>
      <c r="BZ55" s="108"/>
      <c r="CA55" s="108"/>
      <c r="CB55" s="63"/>
      <c r="CC55" s="101"/>
      <c r="CD55" s="108"/>
      <c r="CE55" s="108"/>
      <c r="CF55" s="108"/>
      <c r="CG55" s="108"/>
      <c r="CH55" s="108"/>
      <c r="CI55" s="108"/>
      <c r="CJ55" s="108"/>
      <c r="CK55" s="108"/>
      <c r="CL55" s="108"/>
      <c r="CM55" s="108"/>
      <c r="CN55" s="108"/>
      <c r="CO55" s="108"/>
      <c r="CP55" s="108"/>
      <c r="CQ55" s="108"/>
      <c r="CR55" s="108"/>
      <c r="CS55" s="108"/>
      <c r="CT55" s="108"/>
      <c r="CU55" s="108"/>
      <c r="CV55" s="108"/>
      <c r="CW55" s="108"/>
      <c r="CX55" s="108"/>
      <c r="CY55" s="108"/>
      <c r="CZ55" s="108"/>
      <c r="DA55" s="108"/>
      <c r="DB55" s="108"/>
      <c r="DC55" s="108"/>
      <c r="DD55" s="108"/>
      <c r="DE55" s="108"/>
      <c r="DF55" s="108"/>
      <c r="DG55" s="108"/>
      <c r="DH55" s="108"/>
      <c r="DI55" s="108"/>
      <c r="DJ55" s="108"/>
      <c r="DK55" s="108"/>
      <c r="DL55" s="108"/>
      <c r="DM55" s="108"/>
      <c r="DN55" s="108"/>
      <c r="DO55" s="108"/>
      <c r="DP55" s="108"/>
      <c r="DQ55" s="108"/>
      <c r="DR55" s="108"/>
      <c r="DS55" s="108"/>
      <c r="DT55" s="108"/>
      <c r="DU55" s="108"/>
      <c r="DV55" s="108"/>
      <c r="DW55" s="108"/>
      <c r="DX55" s="108"/>
      <c r="DY55" s="108"/>
      <c r="DZ55" s="108"/>
      <c r="EA55" s="108"/>
      <c r="EB55" s="102">
        <f t="shared" si="1"/>
        <v>20</v>
      </c>
      <c r="EC55" s="103"/>
      <c r="ED55" s="104">
        <f t="shared" si="0"/>
        <v>0</v>
      </c>
    </row>
    <row r="56" spans="1:134" s="105" customFormat="1" ht="15.75" customHeight="1">
      <c r="A56" s="71"/>
      <c r="B56" s="106">
        <v>15157</v>
      </c>
      <c r="C56" s="117" t="s">
        <v>844</v>
      </c>
      <c r="D56" s="98" t="s">
        <v>787</v>
      </c>
      <c r="E56" s="98"/>
      <c r="F56" s="98"/>
      <c r="G56" s="98"/>
      <c r="H56" s="9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7">
        <f>1*AT3</f>
        <v>5</v>
      </c>
      <c r="AU56" s="108"/>
      <c r="AV56" s="63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1"/>
      <c r="BL56" s="101"/>
      <c r="BM56" s="108"/>
      <c r="BN56" s="101"/>
      <c r="BO56" s="101"/>
      <c r="BP56" s="108"/>
      <c r="BQ56" s="108"/>
      <c r="BR56" s="108"/>
      <c r="BS56" s="108"/>
      <c r="BT56" s="108"/>
      <c r="BU56" s="108"/>
      <c r="BV56" s="108"/>
      <c r="BW56" s="108"/>
      <c r="BX56" s="108"/>
      <c r="BY56" s="108"/>
      <c r="BZ56" s="108"/>
      <c r="CA56" s="108"/>
      <c r="CB56" s="63"/>
      <c r="CC56" s="101"/>
      <c r="CD56" s="108"/>
      <c r="CE56" s="108"/>
      <c r="CF56" s="108"/>
      <c r="CG56" s="108"/>
      <c r="CH56" s="108"/>
      <c r="CI56" s="108"/>
      <c r="CJ56" s="108"/>
      <c r="CK56" s="108"/>
      <c r="CL56" s="108"/>
      <c r="CM56" s="108"/>
      <c r="CN56" s="108"/>
      <c r="CO56" s="108"/>
      <c r="CP56" s="108"/>
      <c r="CQ56" s="108"/>
      <c r="CR56" s="108"/>
      <c r="CS56" s="108"/>
      <c r="CT56" s="108"/>
      <c r="CU56" s="108"/>
      <c r="CV56" s="108"/>
      <c r="CW56" s="108"/>
      <c r="CX56" s="108"/>
      <c r="CY56" s="108"/>
      <c r="CZ56" s="108"/>
      <c r="DA56" s="108"/>
      <c r="DB56" s="108"/>
      <c r="DC56" s="108"/>
      <c r="DD56" s="108"/>
      <c r="DE56" s="108"/>
      <c r="DF56" s="108"/>
      <c r="DG56" s="108"/>
      <c r="DH56" s="108"/>
      <c r="DI56" s="108"/>
      <c r="DJ56" s="108"/>
      <c r="DK56" s="108"/>
      <c r="DL56" s="108"/>
      <c r="DM56" s="108"/>
      <c r="DN56" s="108"/>
      <c r="DO56" s="108"/>
      <c r="DP56" s="108"/>
      <c r="DQ56" s="108"/>
      <c r="DR56" s="108"/>
      <c r="DS56" s="108"/>
      <c r="DT56" s="108"/>
      <c r="DU56" s="108"/>
      <c r="DV56" s="108"/>
      <c r="DW56" s="108"/>
      <c r="DX56" s="108"/>
      <c r="DY56" s="108"/>
      <c r="DZ56" s="108"/>
      <c r="EA56" s="108"/>
      <c r="EB56" s="102">
        <f t="shared" si="1"/>
        <v>5</v>
      </c>
      <c r="EC56" s="103"/>
      <c r="ED56" s="104">
        <f t="shared" si="0"/>
        <v>0</v>
      </c>
    </row>
    <row r="57" spans="1:134" s="105" customFormat="1" ht="15.75" customHeight="1">
      <c r="A57" s="71"/>
      <c r="B57" s="106">
        <v>10619</v>
      </c>
      <c r="C57" s="127" t="s">
        <v>845</v>
      </c>
      <c r="D57" s="98" t="s">
        <v>787</v>
      </c>
      <c r="E57" s="98"/>
      <c r="F57" s="98"/>
      <c r="G57" s="98"/>
      <c r="H57" s="9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08"/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7">
        <f>1*AW3</f>
        <v>0</v>
      </c>
      <c r="AX57" s="63"/>
      <c r="AY57" s="108"/>
      <c r="AZ57" s="108"/>
      <c r="BA57" s="108"/>
      <c r="BB57" s="108"/>
      <c r="BC57" s="108"/>
      <c r="BD57" s="108"/>
      <c r="BE57" s="108"/>
      <c r="BF57" s="108"/>
      <c r="BG57" s="108"/>
      <c r="BH57" s="108"/>
      <c r="BI57" s="108"/>
      <c r="BJ57" s="108"/>
      <c r="BK57" s="101"/>
      <c r="BL57" s="101"/>
      <c r="BM57" s="108"/>
      <c r="BN57" s="101"/>
      <c r="BO57" s="101"/>
      <c r="BP57" s="108"/>
      <c r="BQ57" s="108"/>
      <c r="BR57" s="108"/>
      <c r="BS57" s="108"/>
      <c r="BT57" s="108"/>
      <c r="BU57" s="108"/>
      <c r="BV57" s="108"/>
      <c r="BW57" s="108"/>
      <c r="BX57" s="108"/>
      <c r="BY57" s="108"/>
      <c r="BZ57" s="108"/>
      <c r="CA57" s="108"/>
      <c r="CB57" s="63"/>
      <c r="CC57" s="101"/>
      <c r="CD57" s="108"/>
      <c r="CE57" s="108"/>
      <c r="CF57" s="108"/>
      <c r="CG57" s="108"/>
      <c r="CH57" s="108"/>
      <c r="CI57" s="108"/>
      <c r="CJ57" s="108"/>
      <c r="CK57" s="108"/>
      <c r="CL57" s="108"/>
      <c r="CM57" s="108"/>
      <c r="CN57" s="108"/>
      <c r="CO57" s="108"/>
      <c r="CP57" s="108"/>
      <c r="CQ57" s="108"/>
      <c r="CR57" s="108"/>
      <c r="CS57" s="108"/>
      <c r="CT57" s="108"/>
      <c r="CU57" s="108"/>
      <c r="CV57" s="108"/>
      <c r="CW57" s="108"/>
      <c r="CX57" s="108"/>
      <c r="CY57" s="108"/>
      <c r="CZ57" s="108"/>
      <c r="DA57" s="108"/>
      <c r="DB57" s="108"/>
      <c r="DC57" s="108"/>
      <c r="DD57" s="108"/>
      <c r="DE57" s="108"/>
      <c r="DF57" s="108"/>
      <c r="DG57" s="108"/>
      <c r="DH57" s="108"/>
      <c r="DI57" s="108"/>
      <c r="DJ57" s="108"/>
      <c r="DK57" s="108"/>
      <c r="DL57" s="108"/>
      <c r="DM57" s="108"/>
      <c r="DN57" s="108"/>
      <c r="DO57" s="108"/>
      <c r="DP57" s="108"/>
      <c r="DQ57" s="108"/>
      <c r="DR57" s="108"/>
      <c r="DS57" s="108"/>
      <c r="DT57" s="108"/>
      <c r="DU57" s="108"/>
      <c r="DV57" s="108"/>
      <c r="DW57" s="108"/>
      <c r="DX57" s="108"/>
      <c r="DY57" s="108"/>
      <c r="DZ57" s="108"/>
      <c r="EA57" s="108"/>
      <c r="EB57" s="102">
        <f t="shared" si="1"/>
        <v>0</v>
      </c>
      <c r="EC57" s="103"/>
      <c r="ED57" s="104">
        <f t="shared" si="0"/>
        <v>0</v>
      </c>
    </row>
    <row r="58" spans="1:134" s="105" customFormat="1" ht="15.75" customHeight="1">
      <c r="A58" s="71"/>
      <c r="B58" s="106">
        <v>13238</v>
      </c>
      <c r="C58" s="127" t="s">
        <v>846</v>
      </c>
      <c r="D58" s="98" t="s">
        <v>787</v>
      </c>
      <c r="E58" s="98"/>
      <c r="F58" s="98"/>
      <c r="G58" s="98"/>
      <c r="H58" s="9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7">
        <f>+AV3</f>
        <v>0</v>
      </c>
      <c r="AW58" s="108"/>
      <c r="AX58" s="108"/>
      <c r="AY58" s="63"/>
      <c r="AZ58" s="108"/>
      <c r="BA58" s="108"/>
      <c r="BB58" s="108"/>
      <c r="BC58" s="108"/>
      <c r="BD58" s="108"/>
      <c r="BE58" s="108"/>
      <c r="BF58" s="108"/>
      <c r="BG58" s="108"/>
      <c r="BH58" s="108"/>
      <c r="BI58" s="108"/>
      <c r="BJ58" s="108"/>
      <c r="BK58" s="101"/>
      <c r="BL58" s="101"/>
      <c r="BM58" s="108"/>
      <c r="BN58" s="101"/>
      <c r="BO58" s="101"/>
      <c r="BP58" s="108"/>
      <c r="BQ58" s="108"/>
      <c r="BR58" s="108"/>
      <c r="BS58" s="108"/>
      <c r="BT58" s="108"/>
      <c r="BU58" s="108"/>
      <c r="BV58" s="108"/>
      <c r="BW58" s="108"/>
      <c r="BX58" s="108"/>
      <c r="BY58" s="108"/>
      <c r="BZ58" s="108"/>
      <c r="CA58" s="108"/>
      <c r="CB58" s="63"/>
      <c r="CC58" s="101"/>
      <c r="CD58" s="108"/>
      <c r="CE58" s="108"/>
      <c r="CF58" s="108"/>
      <c r="CG58" s="108"/>
      <c r="CH58" s="108"/>
      <c r="CI58" s="108"/>
      <c r="CJ58" s="108"/>
      <c r="CK58" s="108"/>
      <c r="CL58" s="108"/>
      <c r="CM58" s="108"/>
      <c r="CN58" s="108"/>
      <c r="CO58" s="108"/>
      <c r="CP58" s="108"/>
      <c r="CQ58" s="108"/>
      <c r="CR58" s="108"/>
      <c r="CS58" s="108"/>
      <c r="CT58" s="108"/>
      <c r="CU58" s="108"/>
      <c r="CV58" s="108"/>
      <c r="CW58" s="108"/>
      <c r="CX58" s="108"/>
      <c r="CY58" s="108"/>
      <c r="CZ58" s="108"/>
      <c r="DA58" s="108"/>
      <c r="DB58" s="108"/>
      <c r="DC58" s="108"/>
      <c r="DD58" s="108"/>
      <c r="DE58" s="108"/>
      <c r="DF58" s="108"/>
      <c r="DG58" s="108"/>
      <c r="DH58" s="108"/>
      <c r="DI58" s="108"/>
      <c r="DJ58" s="108"/>
      <c r="DK58" s="108"/>
      <c r="DL58" s="108"/>
      <c r="DM58" s="108"/>
      <c r="DN58" s="108"/>
      <c r="DO58" s="108"/>
      <c r="DP58" s="108"/>
      <c r="DQ58" s="108"/>
      <c r="DR58" s="108"/>
      <c r="DS58" s="108"/>
      <c r="DT58" s="108"/>
      <c r="DU58" s="108"/>
      <c r="DV58" s="108"/>
      <c r="DW58" s="108"/>
      <c r="DX58" s="108"/>
      <c r="DY58" s="108"/>
      <c r="DZ58" s="108"/>
      <c r="EA58" s="108"/>
      <c r="EB58" s="102">
        <f t="shared" si="1"/>
        <v>0</v>
      </c>
      <c r="EC58" s="103"/>
      <c r="ED58" s="104">
        <f t="shared" si="0"/>
        <v>0</v>
      </c>
    </row>
    <row r="59" spans="1:134" s="105" customFormat="1" ht="15.75" customHeight="1">
      <c r="A59" s="71"/>
      <c r="B59" s="106">
        <v>11259</v>
      </c>
      <c r="C59" s="127" t="s">
        <v>847</v>
      </c>
      <c r="D59" s="98" t="s">
        <v>787</v>
      </c>
      <c r="E59" s="98"/>
      <c r="F59" s="98"/>
      <c r="G59" s="98"/>
      <c r="H59" s="9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7">
        <f>AX3</f>
        <v>0</v>
      </c>
      <c r="AY59" s="108"/>
      <c r="AZ59" s="63"/>
      <c r="BA59" s="108"/>
      <c r="BB59" s="108"/>
      <c r="BC59" s="108"/>
      <c r="BD59" s="108"/>
      <c r="BE59" s="108"/>
      <c r="BF59" s="108"/>
      <c r="BG59" s="108"/>
      <c r="BH59" s="108"/>
      <c r="BI59" s="108"/>
      <c r="BJ59" s="108"/>
      <c r="BK59" s="101"/>
      <c r="BL59" s="101"/>
      <c r="BM59" s="108"/>
      <c r="BN59" s="101"/>
      <c r="BO59" s="101"/>
      <c r="BP59" s="108"/>
      <c r="BQ59" s="108"/>
      <c r="BR59" s="108"/>
      <c r="BS59" s="108"/>
      <c r="BT59" s="108"/>
      <c r="BU59" s="108"/>
      <c r="BV59" s="108"/>
      <c r="BW59" s="108"/>
      <c r="BX59" s="108"/>
      <c r="BY59" s="108"/>
      <c r="BZ59" s="108"/>
      <c r="CA59" s="108"/>
      <c r="CB59" s="63"/>
      <c r="CC59" s="101"/>
      <c r="CD59" s="108"/>
      <c r="CE59" s="108"/>
      <c r="CF59" s="108"/>
      <c r="CG59" s="108"/>
      <c r="CH59" s="108"/>
      <c r="CI59" s="108"/>
      <c r="CJ59" s="108"/>
      <c r="CK59" s="108"/>
      <c r="CL59" s="108"/>
      <c r="CM59" s="108"/>
      <c r="CN59" s="108"/>
      <c r="CO59" s="108"/>
      <c r="CP59" s="108"/>
      <c r="CQ59" s="108"/>
      <c r="CR59" s="108"/>
      <c r="CS59" s="108"/>
      <c r="CT59" s="108"/>
      <c r="CU59" s="108"/>
      <c r="CV59" s="108"/>
      <c r="CW59" s="108"/>
      <c r="CX59" s="108"/>
      <c r="CY59" s="108"/>
      <c r="CZ59" s="108"/>
      <c r="DA59" s="108"/>
      <c r="DB59" s="108"/>
      <c r="DC59" s="108"/>
      <c r="DD59" s="108"/>
      <c r="DE59" s="108"/>
      <c r="DF59" s="108"/>
      <c r="DG59" s="108"/>
      <c r="DH59" s="108"/>
      <c r="DI59" s="108"/>
      <c r="DJ59" s="108"/>
      <c r="DK59" s="108"/>
      <c r="DL59" s="108"/>
      <c r="DM59" s="108"/>
      <c r="DN59" s="108"/>
      <c r="DO59" s="108"/>
      <c r="DP59" s="108"/>
      <c r="DQ59" s="108"/>
      <c r="DR59" s="108"/>
      <c r="DS59" s="108"/>
      <c r="DT59" s="108"/>
      <c r="DU59" s="108"/>
      <c r="DV59" s="108"/>
      <c r="DW59" s="108"/>
      <c r="DX59" s="108"/>
      <c r="DY59" s="108"/>
      <c r="DZ59" s="108"/>
      <c r="EA59" s="108"/>
      <c r="EB59" s="102">
        <f t="shared" si="1"/>
        <v>0</v>
      </c>
      <c r="EC59" s="103"/>
      <c r="ED59" s="104">
        <f t="shared" si="0"/>
        <v>0</v>
      </c>
    </row>
    <row r="60" spans="1:134" s="105" customFormat="1" ht="15.75" customHeight="1">
      <c r="A60" s="71"/>
      <c r="B60" s="106">
        <v>15158</v>
      </c>
      <c r="C60" s="127" t="s">
        <v>848</v>
      </c>
      <c r="D60" s="98" t="s">
        <v>787</v>
      </c>
      <c r="E60" s="98"/>
      <c r="F60" s="98"/>
      <c r="G60" s="98"/>
      <c r="H60" s="9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7">
        <f>+AY3</f>
        <v>0</v>
      </c>
      <c r="AZ60" s="108"/>
      <c r="BA60" s="108"/>
      <c r="BB60" s="108"/>
      <c r="BC60" s="108"/>
      <c r="BD60" s="108"/>
      <c r="BE60" s="108"/>
      <c r="BF60" s="108"/>
      <c r="BG60" s="108"/>
      <c r="BH60" s="108"/>
      <c r="BI60" s="108"/>
      <c r="BJ60" s="108"/>
      <c r="BK60" s="101"/>
      <c r="BL60" s="101"/>
      <c r="BM60" s="108"/>
      <c r="BN60" s="101"/>
      <c r="BO60" s="101"/>
      <c r="BP60" s="108"/>
      <c r="BQ60" s="108"/>
      <c r="BR60" s="108"/>
      <c r="BS60" s="108"/>
      <c r="BT60" s="108"/>
      <c r="BU60" s="108"/>
      <c r="BV60" s="108"/>
      <c r="BW60" s="108"/>
      <c r="BX60" s="108"/>
      <c r="BY60" s="108"/>
      <c r="BZ60" s="108"/>
      <c r="CA60" s="108"/>
      <c r="CB60" s="63"/>
      <c r="CC60" s="101"/>
      <c r="CD60" s="108"/>
      <c r="CE60" s="108"/>
      <c r="CF60" s="108"/>
      <c r="CG60" s="108"/>
      <c r="CH60" s="108"/>
      <c r="CI60" s="108"/>
      <c r="CJ60" s="108"/>
      <c r="CK60" s="108"/>
      <c r="CL60" s="108"/>
      <c r="CM60" s="108"/>
      <c r="CN60" s="108"/>
      <c r="CO60" s="108"/>
      <c r="CP60" s="108"/>
      <c r="CQ60" s="108"/>
      <c r="CR60" s="108"/>
      <c r="CS60" s="108"/>
      <c r="CT60" s="108"/>
      <c r="CU60" s="108"/>
      <c r="CV60" s="108"/>
      <c r="CW60" s="108"/>
      <c r="CX60" s="108"/>
      <c r="CY60" s="108"/>
      <c r="CZ60" s="108"/>
      <c r="DA60" s="108"/>
      <c r="DB60" s="108"/>
      <c r="DC60" s="108"/>
      <c r="DD60" s="108"/>
      <c r="DE60" s="108"/>
      <c r="DF60" s="108"/>
      <c r="DG60" s="108"/>
      <c r="DH60" s="108"/>
      <c r="DI60" s="108"/>
      <c r="DJ60" s="108"/>
      <c r="DK60" s="108"/>
      <c r="DL60" s="108"/>
      <c r="DM60" s="108"/>
      <c r="DN60" s="108"/>
      <c r="DO60" s="108"/>
      <c r="DP60" s="108"/>
      <c r="DQ60" s="108"/>
      <c r="DR60" s="108"/>
      <c r="DS60" s="108"/>
      <c r="DT60" s="108"/>
      <c r="DU60" s="108"/>
      <c r="DV60" s="108"/>
      <c r="DW60" s="108"/>
      <c r="DX60" s="108"/>
      <c r="DY60" s="108"/>
      <c r="DZ60" s="108"/>
      <c r="EA60" s="108"/>
      <c r="EB60" s="102">
        <f t="shared" si="1"/>
        <v>0</v>
      </c>
      <c r="EC60" s="103"/>
      <c r="ED60" s="104">
        <f t="shared" si="0"/>
        <v>0</v>
      </c>
    </row>
    <row r="61" spans="1:134" s="105" customFormat="1" ht="15.75" customHeight="1">
      <c r="A61" s="71"/>
      <c r="B61" s="106">
        <v>15630</v>
      </c>
      <c r="C61" s="127" t="s">
        <v>849</v>
      </c>
      <c r="D61" s="98" t="s">
        <v>787</v>
      </c>
      <c r="E61" s="98"/>
      <c r="F61" s="98"/>
      <c r="G61" s="98"/>
      <c r="H61" s="9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08"/>
      <c r="AH61" s="108"/>
      <c r="AI61" s="108"/>
      <c r="AJ61" s="108"/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8"/>
      <c r="AW61" s="108"/>
      <c r="AX61" s="108"/>
      <c r="AY61" s="108"/>
      <c r="AZ61" s="108">
        <f>AZ3</f>
        <v>0</v>
      </c>
      <c r="BA61" s="108"/>
      <c r="BB61" s="108"/>
      <c r="BC61" s="108"/>
      <c r="BD61" s="108"/>
      <c r="BE61" s="108"/>
      <c r="BF61" s="108"/>
      <c r="BG61" s="108"/>
      <c r="BH61" s="108"/>
      <c r="BI61" s="108"/>
      <c r="BJ61" s="108"/>
      <c r="BK61" s="101"/>
      <c r="BL61" s="101"/>
      <c r="BM61" s="108"/>
      <c r="BN61" s="101"/>
      <c r="BO61" s="101"/>
      <c r="BP61" s="108"/>
      <c r="BQ61" s="108"/>
      <c r="BR61" s="108"/>
      <c r="BS61" s="108"/>
      <c r="BT61" s="108"/>
      <c r="BU61" s="108"/>
      <c r="BV61" s="108"/>
      <c r="BW61" s="108"/>
      <c r="BX61" s="108"/>
      <c r="BY61" s="108"/>
      <c r="BZ61" s="108"/>
      <c r="CA61" s="108"/>
      <c r="CB61" s="63"/>
      <c r="CC61" s="101"/>
      <c r="CD61" s="108"/>
      <c r="CE61" s="108"/>
      <c r="CF61" s="108"/>
      <c r="CG61" s="108"/>
      <c r="CH61" s="108"/>
      <c r="CI61" s="108"/>
      <c r="CJ61" s="108"/>
      <c r="CK61" s="108"/>
      <c r="CL61" s="108"/>
      <c r="CM61" s="108"/>
      <c r="CN61" s="108"/>
      <c r="CO61" s="108"/>
      <c r="CP61" s="108"/>
      <c r="CQ61" s="108"/>
      <c r="CR61" s="108"/>
      <c r="CS61" s="108"/>
      <c r="CT61" s="108"/>
      <c r="CU61" s="108"/>
      <c r="CV61" s="108"/>
      <c r="CW61" s="108"/>
      <c r="CX61" s="108"/>
      <c r="CY61" s="108"/>
      <c r="CZ61" s="108"/>
      <c r="DA61" s="108"/>
      <c r="DB61" s="108"/>
      <c r="DC61" s="108"/>
      <c r="DD61" s="108"/>
      <c r="DE61" s="108"/>
      <c r="DF61" s="108"/>
      <c r="DG61" s="108"/>
      <c r="DH61" s="108"/>
      <c r="DI61" s="108"/>
      <c r="DJ61" s="108"/>
      <c r="DK61" s="108"/>
      <c r="DL61" s="108"/>
      <c r="DM61" s="108"/>
      <c r="DN61" s="108"/>
      <c r="DO61" s="108"/>
      <c r="DP61" s="108"/>
      <c r="DQ61" s="108"/>
      <c r="DR61" s="108"/>
      <c r="DS61" s="108"/>
      <c r="DT61" s="108"/>
      <c r="DU61" s="108"/>
      <c r="DV61" s="108"/>
      <c r="DW61" s="108"/>
      <c r="DX61" s="108"/>
      <c r="DY61" s="108"/>
      <c r="DZ61" s="108"/>
      <c r="EA61" s="108"/>
      <c r="EB61" s="102">
        <f t="shared" si="1"/>
        <v>0</v>
      </c>
      <c r="EC61" s="103"/>
      <c r="ED61" s="104">
        <f t="shared" si="0"/>
        <v>0</v>
      </c>
    </row>
    <row r="62" spans="1:134" s="105" customFormat="1" ht="15.75" customHeight="1">
      <c r="A62" s="71"/>
      <c r="B62" s="106">
        <v>15159</v>
      </c>
      <c r="C62" s="127" t="s">
        <v>850</v>
      </c>
      <c r="D62" s="98" t="s">
        <v>787</v>
      </c>
      <c r="E62" s="98"/>
      <c r="F62" s="98"/>
      <c r="G62" s="98"/>
      <c r="H62" s="9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7">
        <f>1*BA3</f>
        <v>0</v>
      </c>
      <c r="BB62" s="108"/>
      <c r="BC62" s="108"/>
      <c r="BD62" s="108"/>
      <c r="BE62" s="108"/>
      <c r="BF62" s="108"/>
      <c r="BG62" s="108"/>
      <c r="BH62" s="108"/>
      <c r="BI62" s="108"/>
      <c r="BJ62" s="108"/>
      <c r="BK62" s="101"/>
      <c r="BL62" s="101"/>
      <c r="BM62" s="108"/>
      <c r="BN62" s="101"/>
      <c r="BO62" s="101"/>
      <c r="BP62" s="108"/>
      <c r="BQ62" s="108"/>
      <c r="BR62" s="108"/>
      <c r="BS62" s="108"/>
      <c r="BT62" s="108"/>
      <c r="BU62" s="108"/>
      <c r="BV62" s="108"/>
      <c r="BW62" s="108"/>
      <c r="BX62" s="108"/>
      <c r="BY62" s="108"/>
      <c r="BZ62" s="108"/>
      <c r="CA62" s="108"/>
      <c r="CB62" s="63"/>
      <c r="CC62" s="101"/>
      <c r="CD62" s="108"/>
      <c r="CE62" s="108"/>
      <c r="CF62" s="108"/>
      <c r="CG62" s="108"/>
      <c r="CH62" s="108"/>
      <c r="CI62" s="108"/>
      <c r="CJ62" s="108"/>
      <c r="CK62" s="108"/>
      <c r="CL62" s="108"/>
      <c r="CM62" s="108"/>
      <c r="CN62" s="108"/>
      <c r="CO62" s="108"/>
      <c r="CP62" s="108"/>
      <c r="CQ62" s="108"/>
      <c r="CR62" s="108"/>
      <c r="CS62" s="108"/>
      <c r="CT62" s="108"/>
      <c r="CU62" s="108"/>
      <c r="CV62" s="108"/>
      <c r="CW62" s="108"/>
      <c r="CX62" s="108"/>
      <c r="CY62" s="108"/>
      <c r="CZ62" s="108"/>
      <c r="DA62" s="108"/>
      <c r="DB62" s="108"/>
      <c r="DC62" s="108"/>
      <c r="DD62" s="108"/>
      <c r="DE62" s="108"/>
      <c r="DF62" s="108"/>
      <c r="DG62" s="108"/>
      <c r="DH62" s="108"/>
      <c r="DI62" s="108"/>
      <c r="DJ62" s="108"/>
      <c r="DK62" s="108"/>
      <c r="DL62" s="108"/>
      <c r="DM62" s="108"/>
      <c r="DN62" s="108"/>
      <c r="DO62" s="108"/>
      <c r="DP62" s="108"/>
      <c r="DQ62" s="108"/>
      <c r="DR62" s="108"/>
      <c r="DS62" s="108"/>
      <c r="DT62" s="108"/>
      <c r="DU62" s="108"/>
      <c r="DV62" s="108"/>
      <c r="DW62" s="108"/>
      <c r="DX62" s="108"/>
      <c r="DY62" s="108"/>
      <c r="DZ62" s="108"/>
      <c r="EA62" s="108"/>
      <c r="EB62" s="102">
        <f t="shared" si="1"/>
        <v>0</v>
      </c>
      <c r="EC62" s="103"/>
      <c r="ED62" s="104">
        <f t="shared" si="0"/>
        <v>0</v>
      </c>
    </row>
    <row r="63" spans="1:134" s="105" customFormat="1" ht="15.75" customHeight="1">
      <c r="A63" s="71"/>
      <c r="B63" s="106">
        <v>15632</v>
      </c>
      <c r="C63" s="127" t="s">
        <v>851</v>
      </c>
      <c r="D63" s="98" t="s">
        <v>787</v>
      </c>
      <c r="E63" s="98"/>
      <c r="F63" s="98"/>
      <c r="G63" s="98"/>
      <c r="H63" s="9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108"/>
      <c r="AI63" s="108"/>
      <c r="AJ63" s="108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8"/>
      <c r="BA63" s="108"/>
      <c r="BB63" s="107">
        <f>1*BB3</f>
        <v>0</v>
      </c>
      <c r="BC63" s="108"/>
      <c r="BD63" s="108"/>
      <c r="BE63" s="108"/>
      <c r="BF63" s="108"/>
      <c r="BG63" s="108"/>
      <c r="BH63" s="108"/>
      <c r="BI63" s="108"/>
      <c r="BJ63" s="108"/>
      <c r="BK63" s="101"/>
      <c r="BL63" s="101"/>
      <c r="BM63" s="108"/>
      <c r="BN63" s="101"/>
      <c r="BO63" s="101"/>
      <c r="BP63" s="108"/>
      <c r="BQ63" s="108"/>
      <c r="BR63" s="108"/>
      <c r="BS63" s="108"/>
      <c r="BT63" s="108"/>
      <c r="BU63" s="108"/>
      <c r="BV63" s="108"/>
      <c r="BW63" s="108"/>
      <c r="BX63" s="108"/>
      <c r="BY63" s="108"/>
      <c r="BZ63" s="108"/>
      <c r="CA63" s="108"/>
      <c r="CB63" s="63"/>
      <c r="CC63" s="101"/>
      <c r="CD63" s="108"/>
      <c r="CE63" s="108"/>
      <c r="CF63" s="108"/>
      <c r="CG63" s="108"/>
      <c r="CH63" s="108"/>
      <c r="CI63" s="108"/>
      <c r="CJ63" s="108"/>
      <c r="CK63" s="108"/>
      <c r="CL63" s="108"/>
      <c r="CM63" s="108"/>
      <c r="CN63" s="108"/>
      <c r="CO63" s="108"/>
      <c r="CP63" s="108"/>
      <c r="CQ63" s="108"/>
      <c r="CR63" s="108"/>
      <c r="CS63" s="108"/>
      <c r="CT63" s="108"/>
      <c r="CU63" s="108"/>
      <c r="CV63" s="108"/>
      <c r="CW63" s="108"/>
      <c r="CX63" s="108"/>
      <c r="CY63" s="108"/>
      <c r="CZ63" s="108"/>
      <c r="DA63" s="108"/>
      <c r="DB63" s="108"/>
      <c r="DC63" s="108"/>
      <c r="DD63" s="108"/>
      <c r="DE63" s="108"/>
      <c r="DF63" s="108"/>
      <c r="DG63" s="108"/>
      <c r="DH63" s="108"/>
      <c r="DI63" s="108"/>
      <c r="DJ63" s="108"/>
      <c r="DK63" s="108"/>
      <c r="DL63" s="108"/>
      <c r="DM63" s="108"/>
      <c r="DN63" s="108"/>
      <c r="DO63" s="108"/>
      <c r="DP63" s="108"/>
      <c r="DQ63" s="108"/>
      <c r="DR63" s="108"/>
      <c r="DS63" s="108"/>
      <c r="DT63" s="108"/>
      <c r="DU63" s="108"/>
      <c r="DV63" s="108"/>
      <c r="DW63" s="108"/>
      <c r="DX63" s="108"/>
      <c r="DY63" s="108"/>
      <c r="DZ63" s="108"/>
      <c r="EA63" s="108"/>
      <c r="EB63" s="102">
        <f t="shared" si="1"/>
        <v>0</v>
      </c>
      <c r="EC63" s="103"/>
      <c r="ED63" s="104">
        <f t="shared" si="0"/>
        <v>0</v>
      </c>
    </row>
    <row r="64" spans="1:134" s="105" customFormat="1" ht="15.75" customHeight="1">
      <c r="A64" s="71"/>
      <c r="B64" s="106">
        <v>15160</v>
      </c>
      <c r="C64" s="127" t="s">
        <v>852</v>
      </c>
      <c r="D64" s="98" t="s">
        <v>787</v>
      </c>
      <c r="E64" s="98"/>
      <c r="F64" s="98"/>
      <c r="G64" s="98"/>
      <c r="H64" s="9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108"/>
      <c r="AU64" s="108"/>
      <c r="AV64" s="108"/>
      <c r="AW64" s="108"/>
      <c r="AX64" s="108"/>
      <c r="AY64" s="108"/>
      <c r="AZ64" s="108"/>
      <c r="BA64" s="108"/>
      <c r="BB64" s="108"/>
      <c r="BC64" s="107">
        <f>1*BC3</f>
        <v>0</v>
      </c>
      <c r="BD64" s="108"/>
      <c r="BE64" s="108"/>
      <c r="BF64" s="108"/>
      <c r="BG64" s="108"/>
      <c r="BH64" s="108"/>
      <c r="BI64" s="108"/>
      <c r="BJ64" s="108"/>
      <c r="BK64" s="101"/>
      <c r="BL64" s="101"/>
      <c r="BM64" s="108"/>
      <c r="BN64" s="101"/>
      <c r="BO64" s="101"/>
      <c r="BP64" s="108"/>
      <c r="BQ64" s="108"/>
      <c r="BR64" s="108"/>
      <c r="BS64" s="108"/>
      <c r="BT64" s="108"/>
      <c r="BU64" s="108"/>
      <c r="BV64" s="108"/>
      <c r="BW64" s="108"/>
      <c r="BX64" s="108"/>
      <c r="BY64" s="108"/>
      <c r="BZ64" s="108"/>
      <c r="CA64" s="108"/>
      <c r="CB64" s="63"/>
      <c r="CC64" s="101"/>
      <c r="CD64" s="108"/>
      <c r="CE64" s="108"/>
      <c r="CF64" s="108"/>
      <c r="CG64" s="108"/>
      <c r="CH64" s="108"/>
      <c r="CI64" s="108"/>
      <c r="CJ64" s="108"/>
      <c r="CK64" s="108"/>
      <c r="CL64" s="108"/>
      <c r="CM64" s="108"/>
      <c r="CN64" s="108"/>
      <c r="CO64" s="108"/>
      <c r="CP64" s="108"/>
      <c r="CQ64" s="108"/>
      <c r="CR64" s="108"/>
      <c r="CS64" s="108"/>
      <c r="CT64" s="108"/>
      <c r="CU64" s="108"/>
      <c r="CV64" s="108"/>
      <c r="CW64" s="108"/>
      <c r="CX64" s="108"/>
      <c r="CY64" s="108"/>
      <c r="CZ64" s="108"/>
      <c r="DA64" s="108"/>
      <c r="DB64" s="108"/>
      <c r="DC64" s="108"/>
      <c r="DD64" s="108"/>
      <c r="DE64" s="108"/>
      <c r="DF64" s="108"/>
      <c r="DG64" s="108"/>
      <c r="DH64" s="108"/>
      <c r="DI64" s="108"/>
      <c r="DJ64" s="108"/>
      <c r="DK64" s="108"/>
      <c r="DL64" s="108"/>
      <c r="DM64" s="108"/>
      <c r="DN64" s="108"/>
      <c r="DO64" s="108"/>
      <c r="DP64" s="108"/>
      <c r="DQ64" s="108"/>
      <c r="DR64" s="108"/>
      <c r="DS64" s="108"/>
      <c r="DT64" s="108"/>
      <c r="DU64" s="108"/>
      <c r="DV64" s="108"/>
      <c r="DW64" s="108"/>
      <c r="DX64" s="108"/>
      <c r="DY64" s="108"/>
      <c r="DZ64" s="108"/>
      <c r="EA64" s="108"/>
      <c r="EB64" s="102">
        <f t="shared" si="1"/>
        <v>0</v>
      </c>
      <c r="EC64" s="103"/>
      <c r="ED64" s="104">
        <f t="shared" si="0"/>
        <v>0</v>
      </c>
    </row>
    <row r="65" spans="1:134" s="105" customFormat="1" ht="15.75" customHeight="1">
      <c r="A65" s="71"/>
      <c r="B65" s="106">
        <v>15633</v>
      </c>
      <c r="C65" s="127" t="s">
        <v>853</v>
      </c>
      <c r="D65" s="98" t="s">
        <v>787</v>
      </c>
      <c r="E65" s="98"/>
      <c r="F65" s="98"/>
      <c r="G65" s="98"/>
      <c r="H65" s="9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8"/>
      <c r="AW65" s="108"/>
      <c r="AX65" s="108"/>
      <c r="AY65" s="108"/>
      <c r="AZ65" s="108"/>
      <c r="BA65" s="108"/>
      <c r="BB65" s="108"/>
      <c r="BC65" s="108"/>
      <c r="BD65" s="107">
        <f>1*BD3</f>
        <v>0</v>
      </c>
      <c r="BE65" s="108"/>
      <c r="BF65" s="108"/>
      <c r="BG65" s="108"/>
      <c r="BH65" s="108"/>
      <c r="BI65" s="108"/>
      <c r="BJ65" s="108"/>
      <c r="BK65" s="101"/>
      <c r="BL65" s="101"/>
      <c r="BM65" s="108"/>
      <c r="BN65" s="101"/>
      <c r="BO65" s="101"/>
      <c r="BP65" s="108"/>
      <c r="BQ65" s="108"/>
      <c r="BR65" s="108"/>
      <c r="BS65" s="108"/>
      <c r="BT65" s="108"/>
      <c r="BU65" s="108"/>
      <c r="BV65" s="108"/>
      <c r="BW65" s="108"/>
      <c r="BX65" s="108"/>
      <c r="BY65" s="108"/>
      <c r="BZ65" s="108"/>
      <c r="CA65" s="108"/>
      <c r="CB65" s="63"/>
      <c r="CC65" s="101"/>
      <c r="CD65" s="108"/>
      <c r="CE65" s="108"/>
      <c r="CF65" s="108"/>
      <c r="CG65" s="108"/>
      <c r="CH65" s="108"/>
      <c r="CI65" s="108"/>
      <c r="CJ65" s="108"/>
      <c r="CK65" s="108"/>
      <c r="CL65" s="108"/>
      <c r="CM65" s="108"/>
      <c r="CN65" s="108"/>
      <c r="CO65" s="108"/>
      <c r="CP65" s="108"/>
      <c r="CQ65" s="108"/>
      <c r="CR65" s="108"/>
      <c r="CS65" s="108"/>
      <c r="CT65" s="108"/>
      <c r="CU65" s="108"/>
      <c r="CV65" s="108"/>
      <c r="CW65" s="108"/>
      <c r="CX65" s="108"/>
      <c r="CY65" s="108"/>
      <c r="CZ65" s="108"/>
      <c r="DA65" s="108"/>
      <c r="DB65" s="108"/>
      <c r="DC65" s="108"/>
      <c r="DD65" s="108"/>
      <c r="DE65" s="108"/>
      <c r="DF65" s="108"/>
      <c r="DG65" s="108"/>
      <c r="DH65" s="108"/>
      <c r="DI65" s="108"/>
      <c r="DJ65" s="108"/>
      <c r="DK65" s="108"/>
      <c r="DL65" s="108"/>
      <c r="DM65" s="108"/>
      <c r="DN65" s="108"/>
      <c r="DO65" s="108"/>
      <c r="DP65" s="108"/>
      <c r="DQ65" s="108"/>
      <c r="DR65" s="108"/>
      <c r="DS65" s="108"/>
      <c r="DT65" s="108"/>
      <c r="DU65" s="108"/>
      <c r="DV65" s="108"/>
      <c r="DW65" s="108"/>
      <c r="DX65" s="108"/>
      <c r="DY65" s="108"/>
      <c r="DZ65" s="108"/>
      <c r="EA65" s="108"/>
      <c r="EB65" s="102">
        <f t="shared" si="1"/>
        <v>0</v>
      </c>
      <c r="EC65" s="103"/>
      <c r="ED65" s="104">
        <f t="shared" si="0"/>
        <v>0</v>
      </c>
    </row>
    <row r="66" spans="1:134" s="105" customFormat="1" ht="15.75" customHeight="1">
      <c r="A66" s="71"/>
      <c r="B66" s="106">
        <v>16628</v>
      </c>
      <c r="C66" s="97" t="s">
        <v>854</v>
      </c>
      <c r="D66" s="98" t="s">
        <v>787</v>
      </c>
      <c r="E66" s="98"/>
      <c r="F66" s="98"/>
      <c r="G66" s="98"/>
      <c r="H66" s="9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  <c r="BI66" s="108"/>
      <c r="BJ66" s="108"/>
      <c r="BK66" s="101"/>
      <c r="BL66" s="101"/>
      <c r="BM66" s="108"/>
      <c r="BN66" s="101"/>
      <c r="BO66" s="101"/>
      <c r="BP66" s="108"/>
      <c r="BQ66" s="108"/>
      <c r="BR66" s="108"/>
      <c r="BS66" s="108"/>
      <c r="BT66" s="108"/>
      <c r="BU66" s="108"/>
      <c r="BV66" s="108"/>
      <c r="BW66" s="108"/>
      <c r="BX66" s="108"/>
      <c r="BY66" s="108"/>
      <c r="BZ66" s="108"/>
      <c r="CA66" s="108"/>
      <c r="CB66" s="108"/>
      <c r="CC66" s="101"/>
      <c r="CD66" s="108"/>
      <c r="CE66" s="108"/>
      <c r="CF66" s="108"/>
      <c r="CG66" s="108"/>
      <c r="CH66" s="108"/>
      <c r="CI66" s="108"/>
      <c r="CJ66" s="129">
        <f>+CJ3/9</f>
        <v>0</v>
      </c>
      <c r="CK66" s="130"/>
      <c r="CL66" s="130"/>
      <c r="CM66" s="130"/>
      <c r="CN66" s="130"/>
      <c r="CO66" s="130"/>
      <c r="CP66" s="130"/>
      <c r="CQ66" s="130"/>
      <c r="CR66" s="130"/>
      <c r="CS66" s="130"/>
      <c r="CT66" s="130"/>
      <c r="CU66" s="130"/>
      <c r="CV66" s="130"/>
      <c r="CW66" s="130"/>
      <c r="CX66" s="130"/>
      <c r="CY66" s="130"/>
      <c r="CZ66" s="130"/>
      <c r="DA66" s="130"/>
      <c r="DB66" s="130"/>
      <c r="DC66" s="130"/>
      <c r="DD66" s="130"/>
      <c r="DE66" s="130"/>
      <c r="DF66" s="130"/>
      <c r="DG66" s="130"/>
      <c r="DH66" s="130"/>
      <c r="DI66" s="130"/>
      <c r="DJ66" s="130"/>
      <c r="DK66" s="130"/>
      <c r="DL66" s="130"/>
      <c r="DM66" s="130"/>
      <c r="DN66" s="130"/>
      <c r="DO66" s="130"/>
      <c r="DP66" s="130"/>
      <c r="DQ66" s="130"/>
      <c r="DR66" s="130"/>
      <c r="DS66" s="130"/>
      <c r="DT66" s="130"/>
      <c r="DU66" s="130"/>
      <c r="DV66" s="130"/>
      <c r="DW66" s="130"/>
      <c r="DX66" s="130"/>
      <c r="DY66" s="130"/>
      <c r="DZ66" s="130"/>
      <c r="EA66" s="130"/>
      <c r="EB66" s="102">
        <f t="shared" si="1"/>
        <v>0</v>
      </c>
      <c r="EC66" s="103"/>
      <c r="ED66" s="104">
        <f t="shared" si="0"/>
        <v>0</v>
      </c>
    </row>
    <row r="67" spans="1:134" s="105" customFormat="1">
      <c r="A67" s="71"/>
      <c r="B67" s="131">
        <v>15665</v>
      </c>
      <c r="C67" s="97" t="s">
        <v>855</v>
      </c>
      <c r="D67" s="98" t="s">
        <v>787</v>
      </c>
      <c r="E67" s="98"/>
      <c r="F67" s="98"/>
      <c r="G67" s="98"/>
      <c r="H67" s="9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132">
        <f>2*BJ3</f>
        <v>2</v>
      </c>
      <c r="BK67" s="132">
        <f>BK3</f>
        <v>9</v>
      </c>
      <c r="BL67" s="110"/>
      <c r="BM67" s="133"/>
      <c r="BN67" s="110"/>
      <c r="BO67" s="110"/>
      <c r="BP67" s="133"/>
      <c r="BQ67" s="134"/>
      <c r="BR67" s="135">
        <f>6*BR3</f>
        <v>138</v>
      </c>
      <c r="BS67" s="133"/>
      <c r="BT67" s="135">
        <f>3*BT3</f>
        <v>0</v>
      </c>
      <c r="BU67" s="132">
        <f>3*BU3</f>
        <v>0</v>
      </c>
      <c r="BV67" s="112">
        <f>6*BV3</f>
        <v>0</v>
      </c>
      <c r="BW67" s="132">
        <f>6*BW3</f>
        <v>150</v>
      </c>
      <c r="BX67" s="132">
        <f>3*BX3</f>
        <v>0</v>
      </c>
      <c r="BY67" s="132">
        <f>3*BY3</f>
        <v>0</v>
      </c>
      <c r="BZ67" s="132">
        <f>6*BZ3</f>
        <v>0</v>
      </c>
      <c r="CA67" s="132">
        <f>6*CA3</f>
        <v>270</v>
      </c>
      <c r="CB67" s="111"/>
      <c r="CC67" s="110"/>
      <c r="CD67" s="108"/>
      <c r="CE67" s="108"/>
      <c r="CF67" s="108"/>
      <c r="CG67" s="108"/>
      <c r="CH67" s="108"/>
      <c r="CI67" s="108"/>
      <c r="CJ67" s="108"/>
      <c r="CK67" s="108"/>
      <c r="CL67" s="108"/>
      <c r="CM67" s="108"/>
      <c r="CN67" s="108"/>
      <c r="CO67" s="108"/>
      <c r="CP67" s="108"/>
      <c r="CQ67" s="108"/>
      <c r="CR67" s="108"/>
      <c r="CS67" s="108"/>
      <c r="CT67" s="108"/>
      <c r="CU67" s="108"/>
      <c r="CV67" s="108"/>
      <c r="CW67" s="108"/>
      <c r="CX67" s="108"/>
      <c r="CY67" s="108"/>
      <c r="CZ67" s="108"/>
      <c r="DA67" s="108"/>
      <c r="DB67" s="108"/>
      <c r="DC67" s="108"/>
      <c r="DD67" s="108"/>
      <c r="DE67" s="108"/>
      <c r="DF67" s="108"/>
      <c r="DG67" s="108"/>
      <c r="DH67" s="108"/>
      <c r="DI67" s="108"/>
      <c r="DJ67" s="108"/>
      <c r="DK67" s="108"/>
      <c r="DL67" s="108"/>
      <c r="DM67" s="108"/>
      <c r="DN67" s="108"/>
      <c r="DO67" s="108"/>
      <c r="DP67" s="108"/>
      <c r="DQ67" s="108"/>
      <c r="DR67" s="108"/>
      <c r="DS67" s="108"/>
      <c r="DT67" s="108"/>
      <c r="DU67" s="108"/>
      <c r="DV67" s="108"/>
      <c r="DW67" s="108"/>
      <c r="DX67" s="108"/>
      <c r="DY67" s="108"/>
      <c r="DZ67" s="108"/>
      <c r="EA67" s="108"/>
      <c r="EB67" s="102">
        <f t="shared" ref="EB67:EB128" si="6">+SUM(E67:EA67)</f>
        <v>569</v>
      </c>
      <c r="EC67" s="103"/>
      <c r="ED67" s="104">
        <f t="shared" si="0"/>
        <v>0</v>
      </c>
    </row>
    <row r="68" spans="1:134" s="105" customFormat="1" ht="30" customHeight="1">
      <c r="A68" s="71"/>
      <c r="B68" s="131">
        <v>15111</v>
      </c>
      <c r="C68" s="97" t="s">
        <v>856</v>
      </c>
      <c r="D68" s="98" t="s">
        <v>787</v>
      </c>
      <c r="E68" s="98"/>
      <c r="F68" s="98"/>
      <c r="G68" s="98"/>
      <c r="H68" s="9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132">
        <f>6*BJ3</f>
        <v>6</v>
      </c>
      <c r="BK68" s="132">
        <f>6*BK3</f>
        <v>54</v>
      </c>
      <c r="BL68" s="132">
        <f>6*BL3</f>
        <v>0</v>
      </c>
      <c r="BM68" s="135">
        <f>3*BM3</f>
        <v>9</v>
      </c>
      <c r="BN68" s="132">
        <f>3*BN3</f>
        <v>48</v>
      </c>
      <c r="BO68" s="132">
        <f>3*BO3</f>
        <v>0</v>
      </c>
      <c r="BP68" s="135">
        <f>3*BP3</f>
        <v>0</v>
      </c>
      <c r="BQ68" s="135">
        <f>6*BQ3</f>
        <v>0</v>
      </c>
      <c r="BR68" s="135">
        <f>6*BR3</f>
        <v>138</v>
      </c>
      <c r="BS68" s="135">
        <f>3*BS3</f>
        <v>15</v>
      </c>
      <c r="BT68" s="133"/>
      <c r="BU68" s="133"/>
      <c r="BV68" s="108"/>
      <c r="BW68" s="133"/>
      <c r="BX68" s="133"/>
      <c r="BY68" s="133"/>
      <c r="BZ68" s="133"/>
      <c r="CA68" s="133"/>
      <c r="CB68" s="134"/>
      <c r="CC68" s="110"/>
      <c r="CD68" s="108"/>
      <c r="CE68" s="108"/>
      <c r="CF68" s="108"/>
      <c r="CG68" s="108"/>
      <c r="CH68" s="108"/>
      <c r="CI68" s="108"/>
      <c r="CJ68" s="108"/>
      <c r="CK68" s="108"/>
      <c r="CL68" s="108"/>
      <c r="CM68" s="108"/>
      <c r="CN68" s="108"/>
      <c r="CO68" s="108"/>
      <c r="CP68" s="108"/>
      <c r="CQ68" s="108"/>
      <c r="CR68" s="108"/>
      <c r="CS68" s="108"/>
      <c r="CT68" s="108"/>
      <c r="CU68" s="108"/>
      <c r="CV68" s="108"/>
      <c r="CW68" s="108"/>
      <c r="CX68" s="108"/>
      <c r="CY68" s="108"/>
      <c r="CZ68" s="108"/>
      <c r="DA68" s="108"/>
      <c r="DB68" s="108"/>
      <c r="DC68" s="108"/>
      <c r="DD68" s="108"/>
      <c r="DE68" s="108"/>
      <c r="DF68" s="108"/>
      <c r="DG68" s="108"/>
      <c r="DH68" s="108"/>
      <c r="DI68" s="108"/>
      <c r="DJ68" s="108"/>
      <c r="DK68" s="108"/>
      <c r="DL68" s="108"/>
      <c r="DM68" s="108"/>
      <c r="DN68" s="108"/>
      <c r="DO68" s="108"/>
      <c r="DP68" s="108"/>
      <c r="DQ68" s="108"/>
      <c r="DR68" s="108"/>
      <c r="DS68" s="108"/>
      <c r="DT68" s="108"/>
      <c r="DU68" s="108"/>
      <c r="DV68" s="108"/>
      <c r="DW68" s="108"/>
      <c r="DX68" s="108"/>
      <c r="DY68" s="108"/>
      <c r="DZ68" s="108"/>
      <c r="EA68" s="108"/>
      <c r="EB68" s="102">
        <f t="shared" si="6"/>
        <v>270</v>
      </c>
      <c r="EC68" s="103"/>
      <c r="ED68" s="104">
        <f t="shared" ref="ED68:ED131" si="7">+EB68*EC68</f>
        <v>0</v>
      </c>
    </row>
    <row r="69" spans="1:134" s="120" customFormat="1" ht="18" customHeight="1">
      <c r="A69" s="71"/>
      <c r="B69" s="131">
        <v>10455</v>
      </c>
      <c r="C69" s="136" t="s">
        <v>857</v>
      </c>
      <c r="D69" s="98" t="s">
        <v>787</v>
      </c>
      <c r="E69" s="118"/>
      <c r="F69" s="118"/>
      <c r="G69" s="118"/>
      <c r="H69" s="118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132">
        <f>32*BJ3</f>
        <v>32</v>
      </c>
      <c r="BK69" s="132">
        <f>32*BK3</f>
        <v>288</v>
      </c>
      <c r="BL69" s="132">
        <f>32*BL3</f>
        <v>0</v>
      </c>
      <c r="BM69" s="135">
        <f>8*BM3</f>
        <v>24</v>
      </c>
      <c r="BN69" s="132">
        <f>26*BN3</f>
        <v>416</v>
      </c>
      <c r="BO69" s="132">
        <f>8*BO3</f>
        <v>0</v>
      </c>
      <c r="BP69" s="135">
        <f>12*BP3</f>
        <v>0</v>
      </c>
      <c r="BQ69" s="135">
        <f>32*BQ3</f>
        <v>0</v>
      </c>
      <c r="BR69" s="135">
        <f>12*BR3</f>
        <v>276</v>
      </c>
      <c r="BS69" s="135">
        <f>24*BS3</f>
        <v>120</v>
      </c>
      <c r="BT69" s="135">
        <f>4*BT3</f>
        <v>0</v>
      </c>
      <c r="BU69" s="132">
        <f>16*BU3</f>
        <v>0</v>
      </c>
      <c r="BV69" s="132">
        <f>+BV3*8</f>
        <v>0</v>
      </c>
      <c r="BW69" s="132">
        <f>32*BW3</f>
        <v>800</v>
      </c>
      <c r="BX69" s="132">
        <f>6*BX3</f>
        <v>0</v>
      </c>
      <c r="BY69" s="132">
        <f>6*BY3</f>
        <v>0</v>
      </c>
      <c r="BZ69" s="132">
        <f>6*BZ3</f>
        <v>0</v>
      </c>
      <c r="CA69" s="132">
        <f>32*CA3</f>
        <v>1440</v>
      </c>
      <c r="CB69" s="111"/>
      <c r="CC69" s="134"/>
      <c r="CD69" s="134"/>
      <c r="CE69" s="134"/>
      <c r="CF69" s="63"/>
      <c r="CG69" s="63"/>
      <c r="CH69" s="107">
        <f>9*CH3</f>
        <v>0</v>
      </c>
      <c r="CI69" s="63"/>
      <c r="CJ69" s="63"/>
      <c r="CK69" s="63"/>
      <c r="CL69" s="63"/>
      <c r="CM69" s="63"/>
      <c r="CN69" s="63"/>
      <c r="CO69" s="63"/>
      <c r="CP69" s="63"/>
      <c r="CQ69" s="63"/>
      <c r="CR69" s="63"/>
      <c r="CS69" s="63"/>
      <c r="CT69" s="63"/>
      <c r="CU69" s="63"/>
      <c r="CV69" s="63"/>
      <c r="CW69" s="63"/>
      <c r="CX69" s="63"/>
      <c r="CY69" s="63"/>
      <c r="CZ69" s="63"/>
      <c r="DA69" s="63"/>
      <c r="DB69" s="63"/>
      <c r="DC69" s="63"/>
      <c r="DD69" s="63"/>
      <c r="DE69" s="63"/>
      <c r="DF69" s="63"/>
      <c r="DG69" s="63"/>
      <c r="DH69" s="63"/>
      <c r="DI69" s="63"/>
      <c r="DJ69" s="63"/>
      <c r="DK69" s="107">
        <f>12*DK3</f>
        <v>0</v>
      </c>
      <c r="DL69" s="107">
        <f>18*DL3</f>
        <v>0</v>
      </c>
      <c r="DM69" s="107">
        <f>16*DM3</f>
        <v>0</v>
      </c>
      <c r="DN69" s="107">
        <f>16*DN3</f>
        <v>0</v>
      </c>
      <c r="DO69" s="107">
        <f>18*DO3</f>
        <v>0</v>
      </c>
      <c r="DP69" s="63"/>
      <c r="DQ69" s="63"/>
      <c r="DR69" s="63"/>
      <c r="DS69" s="63"/>
      <c r="DT69" s="63"/>
      <c r="DU69" s="63"/>
      <c r="DV69" s="63"/>
      <c r="DW69" s="63"/>
      <c r="DX69" s="63"/>
      <c r="DY69" s="63"/>
      <c r="DZ69" s="63"/>
      <c r="EA69" s="63"/>
      <c r="EB69" s="102">
        <f t="shared" si="6"/>
        <v>3396</v>
      </c>
      <c r="EC69" s="103"/>
      <c r="ED69" s="104">
        <f t="shared" si="7"/>
        <v>0</v>
      </c>
    </row>
    <row r="70" spans="1:134" s="105" customFormat="1">
      <c r="A70" s="71"/>
      <c r="B70" s="131">
        <v>13228</v>
      </c>
      <c r="C70" s="97" t="s">
        <v>858</v>
      </c>
      <c r="D70" s="98" t="s">
        <v>787</v>
      </c>
      <c r="E70" s="98"/>
      <c r="F70" s="98"/>
      <c r="G70" s="98"/>
      <c r="H70" s="9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32">
        <f>32*BJ3</f>
        <v>32</v>
      </c>
      <c r="BK70" s="132">
        <f>32*BK3</f>
        <v>288</v>
      </c>
      <c r="BL70" s="132">
        <f>32*BL3</f>
        <v>0</v>
      </c>
      <c r="BM70" s="135">
        <f>8*BM3</f>
        <v>24</v>
      </c>
      <c r="BN70" s="132">
        <f>26*BN3</f>
        <v>416</v>
      </c>
      <c r="BO70" s="132">
        <f>8*BO3</f>
        <v>0</v>
      </c>
      <c r="BP70" s="135">
        <f>12*BP3</f>
        <v>0</v>
      </c>
      <c r="BQ70" s="135">
        <f>32*BQ3</f>
        <v>0</v>
      </c>
      <c r="BR70" s="135">
        <f>12*BR3</f>
        <v>276</v>
      </c>
      <c r="BS70" s="135">
        <f>24*BS3</f>
        <v>120</v>
      </c>
      <c r="BT70" s="135">
        <f>4*BT3</f>
        <v>0</v>
      </c>
      <c r="BU70" s="132">
        <f>BU3*16</f>
        <v>0</v>
      </c>
      <c r="BV70" s="112">
        <f>+BV3*8</f>
        <v>0</v>
      </c>
      <c r="BW70" s="132">
        <f>32*BW3</f>
        <v>800</v>
      </c>
      <c r="BX70" s="132">
        <f>6*BX3</f>
        <v>0</v>
      </c>
      <c r="BY70" s="132">
        <f>9*BY3</f>
        <v>0</v>
      </c>
      <c r="BZ70" s="132">
        <f>6*BZ3</f>
        <v>0</v>
      </c>
      <c r="CA70" s="132">
        <f>CA3*32</f>
        <v>1440</v>
      </c>
      <c r="CB70" s="132">
        <f>CB3*6</f>
        <v>0</v>
      </c>
      <c r="CC70" s="110"/>
      <c r="CD70" s="108"/>
      <c r="CE70" s="108"/>
      <c r="CF70" s="108"/>
      <c r="CG70" s="108"/>
      <c r="CH70" s="107">
        <f>8*CH3</f>
        <v>0</v>
      </c>
      <c r="CI70" s="108"/>
      <c r="CJ70" s="108"/>
      <c r="CK70" s="108"/>
      <c r="CL70" s="108"/>
      <c r="CM70" s="108"/>
      <c r="CN70" s="108"/>
      <c r="CO70" s="108"/>
      <c r="CP70" s="108"/>
      <c r="CQ70" s="99">
        <f>CQ3*12</f>
        <v>216</v>
      </c>
      <c r="CR70" s="108"/>
      <c r="CS70" s="108"/>
      <c r="CT70" s="108"/>
      <c r="CU70" s="108"/>
      <c r="CV70" s="108"/>
      <c r="CW70" s="108"/>
      <c r="CX70" s="108"/>
      <c r="CY70" s="108"/>
      <c r="CZ70" s="108"/>
      <c r="DA70" s="108"/>
      <c r="DB70" s="108"/>
      <c r="DC70" s="108"/>
      <c r="DD70" s="108"/>
      <c r="DE70" s="108"/>
      <c r="DF70" s="108"/>
      <c r="DG70" s="108"/>
      <c r="DH70" s="108"/>
      <c r="DI70" s="108"/>
      <c r="DJ70" s="108"/>
      <c r="DK70" s="107">
        <f>12*DK3</f>
        <v>0</v>
      </c>
      <c r="DL70" s="107">
        <f>18*DL3</f>
        <v>0</v>
      </c>
      <c r="DM70" s="107">
        <f>16*DM3</f>
        <v>0</v>
      </c>
      <c r="DN70" s="107">
        <f>DN3*16</f>
        <v>0</v>
      </c>
      <c r="DO70" s="107">
        <f>18*DO3</f>
        <v>0</v>
      </c>
      <c r="DP70" s="108"/>
      <c r="DQ70" s="108"/>
      <c r="DR70" s="108"/>
      <c r="DS70" s="108"/>
      <c r="DT70" s="108"/>
      <c r="DU70" s="108"/>
      <c r="DV70" s="108"/>
      <c r="DW70" s="108"/>
      <c r="DX70" s="108"/>
      <c r="DY70" s="108"/>
      <c r="DZ70" s="108"/>
      <c r="EA70" s="108"/>
      <c r="EB70" s="102">
        <f t="shared" si="6"/>
        <v>3612</v>
      </c>
      <c r="EC70" s="103"/>
      <c r="ED70" s="104">
        <f t="shared" si="7"/>
        <v>0</v>
      </c>
    </row>
    <row r="71" spans="1:134" s="105" customFormat="1">
      <c r="A71" s="71"/>
      <c r="B71" s="131">
        <v>9646</v>
      </c>
      <c r="C71" s="97" t="s">
        <v>859</v>
      </c>
      <c r="D71" s="98" t="s">
        <v>787</v>
      </c>
      <c r="E71" s="98"/>
      <c r="F71" s="98"/>
      <c r="G71" s="98"/>
      <c r="H71" s="9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  <c r="AF71" s="108"/>
      <c r="AG71" s="108"/>
      <c r="AH71" s="108"/>
      <c r="AI71" s="108"/>
      <c r="AJ71" s="108"/>
      <c r="AK71" s="108"/>
      <c r="AL71" s="108"/>
      <c r="AM71" s="108"/>
      <c r="AN71" s="108"/>
      <c r="AO71" s="108"/>
      <c r="AP71" s="108"/>
      <c r="AQ71" s="108"/>
      <c r="AR71" s="108"/>
      <c r="AS71" s="108"/>
      <c r="AT71" s="108"/>
      <c r="AU71" s="108"/>
      <c r="AV71" s="108"/>
      <c r="AW71" s="108"/>
      <c r="AX71" s="108"/>
      <c r="AY71" s="108"/>
      <c r="AZ71" s="108"/>
      <c r="BA71" s="108"/>
      <c r="BB71" s="108"/>
      <c r="BC71" s="108"/>
      <c r="BD71" s="108"/>
      <c r="BE71" s="108"/>
      <c r="BF71" s="108"/>
      <c r="BG71" s="108"/>
      <c r="BH71" s="108"/>
      <c r="BI71" s="108"/>
      <c r="BJ71" s="133"/>
      <c r="BK71" s="110"/>
      <c r="BL71" s="110"/>
      <c r="BM71" s="133"/>
      <c r="BN71" s="110"/>
      <c r="BO71" s="110"/>
      <c r="BP71" s="133"/>
      <c r="BQ71" s="134"/>
      <c r="BR71" s="134"/>
      <c r="BS71" s="133"/>
      <c r="BT71" s="133"/>
      <c r="BU71" s="133"/>
      <c r="BV71" s="133"/>
      <c r="BW71" s="133"/>
      <c r="BX71" s="133"/>
      <c r="BY71" s="133"/>
      <c r="BZ71" s="133"/>
      <c r="CA71" s="133"/>
      <c r="CB71" s="111"/>
      <c r="CC71" s="110"/>
      <c r="CD71" s="108"/>
      <c r="CE71" s="108"/>
      <c r="CF71" s="108"/>
      <c r="CG71" s="108"/>
      <c r="CH71" s="108"/>
      <c r="CI71" s="108"/>
      <c r="CJ71" s="108"/>
      <c r="CK71" s="108"/>
      <c r="CL71" s="108"/>
      <c r="CM71" s="108"/>
      <c r="CN71" s="108"/>
      <c r="CO71" s="108"/>
      <c r="CP71" s="108"/>
      <c r="CQ71" s="108"/>
      <c r="CR71" s="108"/>
      <c r="CS71" s="108"/>
      <c r="CT71" s="108"/>
      <c r="CU71" s="108"/>
      <c r="CV71" s="108"/>
      <c r="CW71" s="108"/>
      <c r="CX71" s="108"/>
      <c r="CY71" s="108"/>
      <c r="CZ71" s="108"/>
      <c r="DA71" s="108"/>
      <c r="DB71" s="108"/>
      <c r="DC71" s="108"/>
      <c r="DD71" s="108"/>
      <c r="DE71" s="108"/>
      <c r="DF71" s="108"/>
      <c r="DG71" s="108"/>
      <c r="DH71" s="108"/>
      <c r="DI71" s="108"/>
      <c r="DJ71" s="108"/>
      <c r="DK71" s="108"/>
      <c r="DL71" s="108"/>
      <c r="DM71" s="108"/>
      <c r="DN71" s="108"/>
      <c r="DO71" s="108"/>
      <c r="DP71" s="108"/>
      <c r="DQ71" s="108"/>
      <c r="DR71" s="108"/>
      <c r="DS71" s="108"/>
      <c r="DT71" s="108"/>
      <c r="DU71" s="108"/>
      <c r="DV71" s="108"/>
      <c r="DW71" s="108"/>
      <c r="DX71" s="108"/>
      <c r="DY71" s="108"/>
      <c r="DZ71" s="108"/>
      <c r="EA71" s="108"/>
      <c r="EB71" s="102">
        <f t="shared" si="6"/>
        <v>0</v>
      </c>
      <c r="EC71" s="103"/>
      <c r="ED71" s="104">
        <f t="shared" si="7"/>
        <v>0</v>
      </c>
    </row>
    <row r="72" spans="1:134" s="105" customFormat="1" ht="15.75" customHeight="1">
      <c r="A72" s="71"/>
      <c r="B72" s="106">
        <v>15235</v>
      </c>
      <c r="C72" s="117" t="s">
        <v>860</v>
      </c>
      <c r="D72" s="98" t="s">
        <v>787</v>
      </c>
      <c r="E72" s="98"/>
      <c r="F72" s="98"/>
      <c r="G72" s="98"/>
      <c r="H72" s="9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  <c r="BH72" s="108"/>
      <c r="BI72" s="108"/>
      <c r="BJ72" s="108"/>
      <c r="BK72" s="48"/>
      <c r="BL72" s="48"/>
      <c r="BM72" s="63"/>
      <c r="BN72" s="48"/>
      <c r="BO72" s="48"/>
      <c r="BP72" s="63"/>
      <c r="BQ72" s="63"/>
      <c r="BR72" s="63"/>
      <c r="BS72" s="63"/>
      <c r="BT72" s="108"/>
      <c r="BU72" s="108"/>
      <c r="BV72" s="108"/>
      <c r="BW72" s="108"/>
      <c r="BX72" s="108"/>
      <c r="BY72" s="108"/>
      <c r="BZ72" s="108"/>
      <c r="CA72" s="108"/>
      <c r="CB72" s="63"/>
      <c r="CC72" s="101"/>
      <c r="CD72" s="108"/>
      <c r="CE72" s="108"/>
      <c r="CF72" s="108"/>
      <c r="CG72" s="108"/>
      <c r="CH72" s="108"/>
      <c r="CI72" s="108"/>
      <c r="CJ72" s="108"/>
      <c r="CK72" s="108"/>
      <c r="CL72" s="108"/>
      <c r="CM72" s="108"/>
      <c r="CN72" s="108"/>
      <c r="CO72" s="108"/>
      <c r="CP72" s="108"/>
      <c r="CQ72" s="108"/>
      <c r="CR72" s="108"/>
      <c r="CS72" s="108"/>
      <c r="CT72" s="108"/>
      <c r="CU72" s="108"/>
      <c r="CV72" s="108"/>
      <c r="CW72" s="108"/>
      <c r="CX72" s="108"/>
      <c r="CY72" s="108"/>
      <c r="CZ72" s="108"/>
      <c r="DA72" s="108"/>
      <c r="DB72" s="108"/>
      <c r="DC72" s="108"/>
      <c r="DD72" s="108"/>
      <c r="DE72" s="108"/>
      <c r="DF72" s="108"/>
      <c r="DG72" s="108"/>
      <c r="DH72" s="108"/>
      <c r="DI72" s="108"/>
      <c r="DJ72" s="108"/>
      <c r="DK72" s="108"/>
      <c r="DL72" s="108"/>
      <c r="DM72" s="108"/>
      <c r="DN72" s="108"/>
      <c r="DO72" s="108"/>
      <c r="DP72" s="108"/>
      <c r="DQ72" s="108"/>
      <c r="DR72" s="108"/>
      <c r="DS72" s="108"/>
      <c r="DT72" s="108"/>
      <c r="DU72" s="108"/>
      <c r="DV72" s="108"/>
      <c r="DW72" s="108"/>
      <c r="DX72" s="108"/>
      <c r="DY72" s="108"/>
      <c r="DZ72" s="108"/>
      <c r="EA72" s="108"/>
      <c r="EB72" s="102">
        <f t="shared" si="6"/>
        <v>0</v>
      </c>
      <c r="EC72" s="103"/>
      <c r="ED72" s="104">
        <f t="shared" si="7"/>
        <v>0</v>
      </c>
    </row>
    <row r="73" spans="1:134" s="105" customFormat="1" ht="13.5" customHeight="1">
      <c r="A73" s="71"/>
      <c r="B73" s="96">
        <v>10946</v>
      </c>
      <c r="C73" s="117" t="s">
        <v>861</v>
      </c>
      <c r="D73" s="98" t="s">
        <v>787</v>
      </c>
      <c r="E73" s="98"/>
      <c r="F73" s="98"/>
      <c r="G73" s="98"/>
      <c r="H73" s="9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  <c r="BH73" s="108"/>
      <c r="BI73" s="108"/>
      <c r="BJ73" s="108"/>
      <c r="BK73" s="48"/>
      <c r="BL73" s="48"/>
      <c r="BM73" s="63"/>
      <c r="BN73" s="48"/>
      <c r="BO73" s="48"/>
      <c r="BP73" s="63"/>
      <c r="BQ73" s="63"/>
      <c r="BR73" s="63"/>
      <c r="BS73" s="63"/>
      <c r="BT73" s="108"/>
      <c r="BU73" s="108"/>
      <c r="BV73" s="108"/>
      <c r="BW73" s="108"/>
      <c r="BX73" s="108"/>
      <c r="BY73" s="108"/>
      <c r="BZ73" s="108"/>
      <c r="CA73" s="108"/>
      <c r="CB73" s="63"/>
      <c r="CC73" s="108"/>
      <c r="CD73" s="108"/>
      <c r="CE73" s="108"/>
      <c r="CF73" s="108"/>
      <c r="CG73" s="108"/>
      <c r="CH73" s="108"/>
      <c r="CI73" s="108"/>
      <c r="CJ73" s="108"/>
      <c r="CK73" s="108"/>
      <c r="CL73" s="108"/>
      <c r="CM73" s="108"/>
      <c r="CN73" s="108"/>
      <c r="CO73" s="108"/>
      <c r="CP73" s="108"/>
      <c r="CQ73" s="108"/>
      <c r="CR73" s="108"/>
      <c r="CS73" s="108"/>
      <c r="CT73" s="108"/>
      <c r="CU73" s="108"/>
      <c r="CV73" s="108"/>
      <c r="CW73" s="108"/>
      <c r="CX73" s="108"/>
      <c r="CY73" s="108"/>
      <c r="CZ73" s="108"/>
      <c r="DA73" s="108"/>
      <c r="DB73" s="108"/>
      <c r="DC73" s="108"/>
      <c r="DD73" s="108"/>
      <c r="DE73" s="108"/>
      <c r="DF73" s="108"/>
      <c r="DG73" s="108"/>
      <c r="DH73" s="108"/>
      <c r="DI73" s="108"/>
      <c r="DJ73" s="108"/>
      <c r="DK73" s="108"/>
      <c r="DL73" s="108"/>
      <c r="DM73" s="108"/>
      <c r="DN73" s="108"/>
      <c r="DO73" s="108"/>
      <c r="DP73" s="108"/>
      <c r="DQ73" s="108"/>
      <c r="DR73" s="108"/>
      <c r="DS73" s="108"/>
      <c r="DT73" s="108"/>
      <c r="DU73" s="108"/>
      <c r="DV73" s="108"/>
      <c r="DW73" s="108"/>
      <c r="DX73" s="108"/>
      <c r="DY73" s="108"/>
      <c r="DZ73" s="108"/>
      <c r="EA73" s="108"/>
      <c r="EB73" s="102">
        <f t="shared" si="6"/>
        <v>0</v>
      </c>
      <c r="EC73" s="103"/>
      <c r="ED73" s="104">
        <f t="shared" si="7"/>
        <v>0</v>
      </c>
    </row>
    <row r="74" spans="1:134" s="105" customFormat="1" ht="15.75" customHeight="1">
      <c r="A74" s="71"/>
      <c r="B74" s="137">
        <v>11134</v>
      </c>
      <c r="C74" s="97" t="s">
        <v>862</v>
      </c>
      <c r="D74" s="98" t="s">
        <v>787</v>
      </c>
      <c r="E74" s="98"/>
      <c r="F74" s="98"/>
      <c r="G74" s="98"/>
      <c r="H74" s="9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7">
        <f>2*BE3</f>
        <v>0</v>
      </c>
      <c r="BF74" s="107">
        <f>BF3*2</f>
        <v>0</v>
      </c>
      <c r="BG74" s="108"/>
      <c r="BH74" s="108"/>
      <c r="BI74" s="108"/>
      <c r="BJ74" s="134"/>
      <c r="BK74" s="111"/>
      <c r="BL74" s="111"/>
      <c r="BM74" s="135">
        <f>1*BM3</f>
        <v>3</v>
      </c>
      <c r="BN74" s="132">
        <f>1*BN3</f>
        <v>16</v>
      </c>
      <c r="BO74" s="132">
        <f>1*BO3</f>
        <v>0</v>
      </c>
      <c r="BP74" s="134"/>
      <c r="BQ74" s="134"/>
      <c r="BR74" s="134"/>
      <c r="BS74" s="134"/>
      <c r="BT74" s="134"/>
      <c r="BU74" s="134"/>
      <c r="BV74" s="108"/>
      <c r="BW74" s="133"/>
      <c r="BX74" s="132">
        <f>+BX3</f>
        <v>0</v>
      </c>
      <c r="BY74" s="132">
        <f>BY3</f>
        <v>0</v>
      </c>
      <c r="BZ74" s="111"/>
      <c r="CA74" s="110"/>
      <c r="CB74" s="132">
        <f>CB3</f>
        <v>0</v>
      </c>
      <c r="CC74" s="132">
        <f>1*CC3</f>
        <v>12</v>
      </c>
      <c r="CD74" s="132">
        <f>1*CD3</f>
        <v>0</v>
      </c>
      <c r="CE74" s="132">
        <f>2*CE3</f>
        <v>4</v>
      </c>
      <c r="CF74" s="132">
        <f>2*CF3</f>
        <v>10</v>
      </c>
      <c r="CG74" s="132">
        <f>CG3</f>
        <v>0</v>
      </c>
      <c r="CH74" s="108"/>
      <c r="CI74" s="108"/>
      <c r="CJ74" s="108"/>
      <c r="CK74" s="108"/>
      <c r="CL74" s="108"/>
      <c r="CM74" s="108"/>
      <c r="CN74" s="108"/>
      <c r="CO74" s="108"/>
      <c r="CP74" s="108"/>
      <c r="CQ74" s="108"/>
      <c r="CR74" s="108"/>
      <c r="CS74" s="108"/>
      <c r="CT74" s="108"/>
      <c r="CU74" s="108"/>
      <c r="CV74" s="108"/>
      <c r="CW74" s="108"/>
      <c r="CX74" s="108"/>
      <c r="CY74" s="108"/>
      <c r="CZ74" s="108"/>
      <c r="DA74" s="108"/>
      <c r="DB74" s="108"/>
      <c r="DC74" s="108"/>
      <c r="DD74" s="108"/>
      <c r="DE74" s="108"/>
      <c r="DF74" s="108"/>
      <c r="DG74" s="108"/>
      <c r="DH74" s="108"/>
      <c r="DI74" s="108"/>
      <c r="DJ74" s="108"/>
      <c r="DK74" s="107">
        <f>2*DK3</f>
        <v>0</v>
      </c>
      <c r="DL74" s="107">
        <f>DL3</f>
        <v>0</v>
      </c>
      <c r="DM74" s="107">
        <f>DM3</f>
        <v>0</v>
      </c>
      <c r="DN74" s="107">
        <f>DN3</f>
        <v>0</v>
      </c>
      <c r="DO74" s="107">
        <f>+DO3</f>
        <v>0</v>
      </c>
      <c r="DP74" s="108"/>
      <c r="DQ74" s="108"/>
      <c r="DR74" s="108"/>
      <c r="DS74" s="108"/>
      <c r="DT74" s="108"/>
      <c r="DU74" s="108"/>
      <c r="DV74" s="108"/>
      <c r="DW74" s="108"/>
      <c r="DX74" s="108"/>
      <c r="DY74" s="108"/>
      <c r="DZ74" s="108"/>
      <c r="EA74" s="108"/>
      <c r="EB74" s="102">
        <f t="shared" si="6"/>
        <v>45</v>
      </c>
      <c r="EC74" s="103"/>
      <c r="ED74" s="104">
        <f t="shared" si="7"/>
        <v>0</v>
      </c>
    </row>
    <row r="75" spans="1:134" s="105" customFormat="1" ht="15" customHeight="1">
      <c r="A75" s="71"/>
      <c r="B75" s="96">
        <v>13031</v>
      </c>
      <c r="C75" s="97" t="s">
        <v>863</v>
      </c>
      <c r="D75" s="98" t="s">
        <v>787</v>
      </c>
      <c r="E75" s="98"/>
      <c r="F75" s="98"/>
      <c r="G75" s="98"/>
      <c r="H75" s="9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  <c r="BH75" s="108"/>
      <c r="BI75" s="108"/>
      <c r="BJ75" s="112">
        <f>2*BJ3</f>
        <v>2</v>
      </c>
      <c r="BK75" s="112">
        <f>1*BK3</f>
        <v>9</v>
      </c>
      <c r="BL75" s="112">
        <f>1*BL3</f>
        <v>0</v>
      </c>
      <c r="BM75" s="108"/>
      <c r="BN75" s="101"/>
      <c r="BO75" s="101"/>
      <c r="BP75" s="107">
        <f>2*BP3</f>
        <v>0</v>
      </c>
      <c r="BQ75" s="107">
        <f>2*BQ3</f>
        <v>0</v>
      </c>
      <c r="BR75" s="107">
        <f>1*BR3</f>
        <v>23</v>
      </c>
      <c r="BS75" s="107">
        <f>1*BS3</f>
        <v>5</v>
      </c>
      <c r="BT75" s="107">
        <f>2*BT3</f>
        <v>0</v>
      </c>
      <c r="BU75" s="112">
        <f>2*BU3</f>
        <v>0</v>
      </c>
      <c r="BV75" s="112">
        <f>+BV3*2</f>
        <v>0</v>
      </c>
      <c r="BW75" s="112">
        <f>2*BW3</f>
        <v>50</v>
      </c>
      <c r="BX75" s="108"/>
      <c r="BY75" s="108"/>
      <c r="BZ75" s="112">
        <f>BZ3*2</f>
        <v>0</v>
      </c>
      <c r="CA75" s="112">
        <f>2*CA3</f>
        <v>90</v>
      </c>
      <c r="CB75" s="48"/>
      <c r="CC75" s="101"/>
      <c r="CD75" s="108"/>
      <c r="CE75" s="108"/>
      <c r="CF75" s="108"/>
      <c r="CG75" s="108"/>
      <c r="CH75" s="107">
        <f>4*CH3</f>
        <v>0</v>
      </c>
      <c r="CI75" s="108"/>
      <c r="CJ75" s="108"/>
      <c r="CK75" s="108"/>
      <c r="CL75" s="108"/>
      <c r="CM75" s="108"/>
      <c r="CN75" s="108"/>
      <c r="CO75" s="108"/>
      <c r="CP75" s="99">
        <f>1*CP3</f>
        <v>7</v>
      </c>
      <c r="CQ75" s="108"/>
      <c r="CR75" s="108"/>
      <c r="CS75" s="108"/>
      <c r="CT75" s="108"/>
      <c r="CU75" s="108"/>
      <c r="CV75" s="108"/>
      <c r="CW75" s="108"/>
      <c r="CX75" s="108"/>
      <c r="CY75" s="108"/>
      <c r="CZ75" s="108"/>
      <c r="DA75" s="108"/>
      <c r="DB75" s="108"/>
      <c r="DC75" s="108"/>
      <c r="DD75" s="108"/>
      <c r="DE75" s="108"/>
      <c r="DF75" s="108"/>
      <c r="DG75" s="108"/>
      <c r="DH75" s="108"/>
      <c r="DI75" s="108"/>
      <c r="DJ75" s="108"/>
      <c r="DK75" s="108"/>
      <c r="DL75" s="107">
        <f>DL3</f>
        <v>0</v>
      </c>
      <c r="DM75" s="107">
        <f>DM3</f>
        <v>0</v>
      </c>
      <c r="DN75" s="107">
        <f>DN3</f>
        <v>0</v>
      </c>
      <c r="DO75" s="107">
        <f>+DO3</f>
        <v>0</v>
      </c>
      <c r="DP75" s="108"/>
      <c r="DQ75" s="108"/>
      <c r="DR75" s="108"/>
      <c r="DS75" s="108"/>
      <c r="DT75" s="108"/>
      <c r="DU75" s="108"/>
      <c r="DV75" s="108"/>
      <c r="DW75" s="108"/>
      <c r="DX75" s="108"/>
      <c r="DY75" s="108"/>
      <c r="DZ75" s="108"/>
      <c r="EA75" s="108"/>
      <c r="EB75" s="102">
        <f t="shared" si="6"/>
        <v>186</v>
      </c>
      <c r="EC75" s="103"/>
      <c r="ED75" s="104">
        <f t="shared" si="7"/>
        <v>0</v>
      </c>
    </row>
    <row r="76" spans="1:134" s="105" customFormat="1">
      <c r="A76" s="71"/>
      <c r="B76" s="106">
        <v>10461</v>
      </c>
      <c r="C76" s="122" t="s">
        <v>864</v>
      </c>
      <c r="D76" s="98" t="s">
        <v>787</v>
      </c>
      <c r="E76" s="98"/>
      <c r="F76" s="98"/>
      <c r="G76" s="98"/>
      <c r="H76" s="9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  <c r="BH76" s="108"/>
      <c r="BI76" s="108"/>
      <c r="BJ76" s="133"/>
      <c r="BK76" s="110"/>
      <c r="BL76" s="110"/>
      <c r="BM76" s="133"/>
      <c r="BN76" s="111"/>
      <c r="BO76" s="111"/>
      <c r="BP76" s="133"/>
      <c r="BQ76" s="133"/>
      <c r="BR76" s="133"/>
      <c r="BS76" s="133"/>
      <c r="BT76" s="133"/>
      <c r="BU76" s="133"/>
      <c r="BV76" s="108"/>
      <c r="BW76" s="133"/>
      <c r="BX76" s="132">
        <f>+BX3</f>
        <v>0</v>
      </c>
      <c r="BY76" s="132">
        <f>BY3</f>
        <v>0</v>
      </c>
      <c r="BZ76" s="111"/>
      <c r="CA76" s="110"/>
      <c r="CB76" s="132">
        <f>CB3*2</f>
        <v>0</v>
      </c>
      <c r="CC76" s="110"/>
      <c r="CD76" s="108"/>
      <c r="CE76" s="108"/>
      <c r="CF76" s="108"/>
      <c r="CG76" s="108"/>
      <c r="CH76" s="108"/>
      <c r="CI76" s="108"/>
      <c r="CJ76" s="108"/>
      <c r="CK76" s="108"/>
      <c r="CL76" s="108"/>
      <c r="CM76" s="108"/>
      <c r="CN76" s="108"/>
      <c r="CO76" s="108"/>
      <c r="CP76" s="108"/>
      <c r="CQ76" s="99">
        <f>2*CQ3</f>
        <v>36</v>
      </c>
      <c r="CR76" s="99">
        <f>2*CR3</f>
        <v>0</v>
      </c>
      <c r="CS76" s="108"/>
      <c r="CT76" s="108"/>
      <c r="CU76" s="108"/>
      <c r="CV76" s="108"/>
      <c r="CW76" s="108"/>
      <c r="CX76" s="108"/>
      <c r="CY76" s="108"/>
      <c r="CZ76" s="108"/>
      <c r="DA76" s="108"/>
      <c r="DB76" s="108"/>
      <c r="DC76" s="108"/>
      <c r="DD76" s="108"/>
      <c r="DE76" s="108"/>
      <c r="DF76" s="108"/>
      <c r="DG76" s="108"/>
      <c r="DH76" s="108"/>
      <c r="DI76" s="108"/>
      <c r="DJ76" s="108"/>
      <c r="DL76" s="108"/>
      <c r="DM76" s="108"/>
      <c r="DN76" s="108"/>
      <c r="DO76" s="108"/>
      <c r="DP76" s="108"/>
      <c r="DQ76" s="108"/>
      <c r="DR76" s="108"/>
      <c r="DS76" s="108"/>
      <c r="DT76" s="108"/>
      <c r="DU76" s="108"/>
      <c r="DV76" s="108"/>
      <c r="DW76" s="108"/>
      <c r="DX76" s="108"/>
      <c r="DY76" s="108"/>
      <c r="DZ76" s="108"/>
      <c r="EA76" s="108"/>
      <c r="EB76" s="102">
        <f t="shared" si="6"/>
        <v>36</v>
      </c>
      <c r="EC76" s="103"/>
      <c r="ED76" s="104">
        <f t="shared" si="7"/>
        <v>0</v>
      </c>
    </row>
    <row r="77" spans="1:134" s="105" customFormat="1" ht="14.25" customHeight="1">
      <c r="A77" s="71"/>
      <c r="B77" s="138">
        <v>15236</v>
      </c>
      <c r="C77" s="97" t="s">
        <v>865</v>
      </c>
      <c r="D77" s="98" t="s">
        <v>787</v>
      </c>
      <c r="E77" s="98"/>
      <c r="F77" s="98"/>
      <c r="G77" s="98"/>
      <c r="H77" s="98"/>
      <c r="I77" s="108"/>
      <c r="J77" s="108"/>
      <c r="K77" s="108"/>
      <c r="L77" s="108"/>
      <c r="M77" s="108"/>
      <c r="N77" s="108"/>
      <c r="O77" s="107">
        <f>+O3*2</f>
        <v>20</v>
      </c>
      <c r="P77" s="107">
        <f>+P3*2</f>
        <v>10</v>
      </c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32">
        <f>BJ3*2</f>
        <v>2</v>
      </c>
      <c r="BK77" s="132">
        <f>3*BK3</f>
        <v>27</v>
      </c>
      <c r="BL77" s="132">
        <f>2*BL3</f>
        <v>0</v>
      </c>
      <c r="BM77" s="135">
        <f>2*BM3</f>
        <v>6</v>
      </c>
      <c r="BN77" s="132">
        <f>2*BN3</f>
        <v>32</v>
      </c>
      <c r="BO77" s="132">
        <f>2*BO3</f>
        <v>0</v>
      </c>
      <c r="BP77" s="139"/>
      <c r="BQ77" s="134"/>
      <c r="BR77" s="135">
        <f>1*BR3</f>
        <v>23</v>
      </c>
      <c r="BS77" s="135">
        <f>+BS3</f>
        <v>5</v>
      </c>
      <c r="BT77" s="135">
        <f>2*BT3</f>
        <v>0</v>
      </c>
      <c r="BU77" s="132">
        <f>2*BU3</f>
        <v>0</v>
      </c>
      <c r="BV77" s="112">
        <f>+BV3*2</f>
        <v>0</v>
      </c>
      <c r="BW77" s="132">
        <f>2*BW3</f>
        <v>50</v>
      </c>
      <c r="BX77" s="133"/>
      <c r="BY77" s="133"/>
      <c r="BZ77" s="132">
        <f>BZ3*2</f>
        <v>0</v>
      </c>
      <c r="CA77" s="132">
        <f>2*CA3</f>
        <v>90</v>
      </c>
      <c r="CB77" s="111"/>
      <c r="CC77" s="110"/>
      <c r="CD77" s="108"/>
      <c r="CE77" s="108"/>
      <c r="CF77" s="108"/>
      <c r="CG77" s="108"/>
      <c r="CH77" s="108"/>
      <c r="CI77" s="108"/>
      <c r="CJ77" s="108"/>
      <c r="CK77" s="108"/>
      <c r="CL77" s="108"/>
      <c r="CM77" s="108"/>
      <c r="CN77" s="108"/>
      <c r="CO77" s="108"/>
      <c r="CP77" s="99">
        <f>2*CP3</f>
        <v>14</v>
      </c>
      <c r="CQ77" s="108"/>
      <c r="CR77" s="108"/>
      <c r="CS77" s="108"/>
      <c r="CT77" s="108"/>
      <c r="CU77" s="108"/>
      <c r="CV77" s="108"/>
      <c r="CW77" s="108"/>
      <c r="CX77" s="108"/>
      <c r="CY77" s="108"/>
      <c r="CZ77" s="108"/>
      <c r="DA77" s="108"/>
      <c r="DB77" s="108"/>
      <c r="DC77" s="108"/>
      <c r="DD77" s="108"/>
      <c r="DE77" s="108"/>
      <c r="DF77" s="108"/>
      <c r="DG77" s="108"/>
      <c r="DH77" s="108"/>
      <c r="DI77" s="108"/>
      <c r="DJ77" s="108"/>
      <c r="DK77" s="107">
        <f>+DK3*2</f>
        <v>0</v>
      </c>
      <c r="DL77" s="107">
        <f>+DL3*2</f>
        <v>0</v>
      </c>
      <c r="DM77" s="107">
        <f>DM3*2</f>
        <v>0</v>
      </c>
      <c r="DN77" s="107">
        <f>DN3*2</f>
        <v>0</v>
      </c>
      <c r="DO77" s="107">
        <f>DO3*2</f>
        <v>0</v>
      </c>
      <c r="DP77" s="108"/>
      <c r="DQ77" s="108"/>
      <c r="DR77" s="108"/>
      <c r="DS77" s="108"/>
      <c r="DT77" s="108"/>
      <c r="DU77" s="108"/>
      <c r="DV77" s="108"/>
      <c r="DW77" s="108"/>
      <c r="DX77" s="108"/>
      <c r="DY77" s="108"/>
      <c r="DZ77" s="108"/>
      <c r="EA77" s="108"/>
      <c r="EB77" s="102">
        <f t="shared" si="6"/>
        <v>279</v>
      </c>
      <c r="EC77" s="103"/>
      <c r="ED77" s="104">
        <f t="shared" si="7"/>
        <v>0</v>
      </c>
    </row>
    <row r="78" spans="1:134" s="105" customFormat="1" ht="14.25" customHeight="1">
      <c r="A78" s="71"/>
      <c r="B78" s="137">
        <v>10465</v>
      </c>
      <c r="C78" s="97" t="s">
        <v>866</v>
      </c>
      <c r="D78" s="98" t="s">
        <v>787</v>
      </c>
      <c r="E78" s="98"/>
      <c r="F78" s="98"/>
      <c r="G78" s="98"/>
      <c r="H78" s="9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  <c r="BI78" s="108"/>
      <c r="BJ78" s="133"/>
      <c r="BK78" s="110"/>
      <c r="BL78" s="110"/>
      <c r="BM78" s="133"/>
      <c r="BN78" s="110"/>
      <c r="BO78" s="110"/>
      <c r="BP78" s="139"/>
      <c r="BQ78" s="134"/>
      <c r="BR78" s="135">
        <f>2*BR3</f>
        <v>46</v>
      </c>
      <c r="BS78" s="135">
        <f>2*BS3</f>
        <v>10</v>
      </c>
      <c r="BT78" s="133"/>
      <c r="BU78" s="133"/>
      <c r="BV78" s="108"/>
      <c r="BW78" s="133"/>
      <c r="BX78" s="132">
        <f>+BX3</f>
        <v>0</v>
      </c>
      <c r="BY78" s="132">
        <f>+BY3</f>
        <v>0</v>
      </c>
      <c r="BZ78" s="132">
        <f>+BZ3*2</f>
        <v>0</v>
      </c>
      <c r="CA78" s="132">
        <f>+CA3*2</f>
        <v>90</v>
      </c>
      <c r="CB78" s="111"/>
      <c r="CC78" s="110"/>
      <c r="CD78" s="108"/>
      <c r="CE78" s="108"/>
      <c r="CF78" s="108"/>
      <c r="CG78" s="108"/>
      <c r="CH78" s="108"/>
      <c r="CI78" s="108"/>
      <c r="CJ78" s="108"/>
      <c r="CK78" s="108"/>
      <c r="CL78" s="108"/>
      <c r="CM78" s="108"/>
      <c r="CN78" s="108"/>
      <c r="CO78" s="108"/>
      <c r="CP78" s="99">
        <f>4*CP3</f>
        <v>28</v>
      </c>
      <c r="CQ78" s="108"/>
      <c r="CR78" s="108"/>
      <c r="CS78" s="108"/>
      <c r="CT78" s="108"/>
      <c r="CU78" s="108"/>
      <c r="CV78" s="108"/>
      <c r="CW78" s="108"/>
      <c r="CX78" s="108"/>
      <c r="CY78" s="108"/>
      <c r="CZ78" s="108"/>
      <c r="DA78" s="108"/>
      <c r="DB78" s="108"/>
      <c r="DC78" s="108"/>
      <c r="DD78" s="108"/>
      <c r="DE78" s="108"/>
      <c r="DF78" s="108"/>
      <c r="DG78" s="108"/>
      <c r="DH78" s="108"/>
      <c r="DI78" s="108"/>
      <c r="DJ78" s="108"/>
      <c r="DK78" s="108"/>
      <c r="DL78" s="108"/>
      <c r="DM78" s="108"/>
      <c r="DN78" s="108"/>
      <c r="DO78" s="108"/>
      <c r="DP78" s="108"/>
      <c r="DQ78" s="108"/>
      <c r="DR78" s="108"/>
      <c r="DS78" s="108"/>
      <c r="DT78" s="108"/>
      <c r="DU78" s="108"/>
      <c r="DV78" s="108"/>
      <c r="DW78" s="108"/>
      <c r="DX78" s="108"/>
      <c r="DY78" s="108"/>
      <c r="DZ78" s="108"/>
      <c r="EA78" s="108"/>
      <c r="EB78" s="102">
        <f t="shared" si="6"/>
        <v>174</v>
      </c>
      <c r="EC78" s="103"/>
      <c r="ED78" s="104">
        <f t="shared" si="7"/>
        <v>0</v>
      </c>
    </row>
    <row r="79" spans="1:134" s="105" customFormat="1" ht="15.75" customHeight="1">
      <c r="A79" s="71"/>
      <c r="B79" s="131">
        <v>13059</v>
      </c>
      <c r="C79" s="97" t="s">
        <v>867</v>
      </c>
      <c r="D79" s="98" t="s">
        <v>787</v>
      </c>
      <c r="E79" s="98"/>
      <c r="F79" s="98"/>
      <c r="G79" s="98"/>
      <c r="H79" s="98"/>
      <c r="I79" s="108"/>
      <c r="J79" s="108"/>
      <c r="K79" s="108"/>
      <c r="L79" s="108"/>
      <c r="M79" s="108"/>
      <c r="N79" s="108"/>
      <c r="O79" s="63"/>
      <c r="P79" s="107">
        <f>P3</f>
        <v>5</v>
      </c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32">
        <f>2*BJ3</f>
        <v>2</v>
      </c>
      <c r="BK79" s="110"/>
      <c r="BL79" s="110"/>
      <c r="BM79" s="135">
        <f>2*BM3</f>
        <v>6</v>
      </c>
      <c r="BN79" s="110"/>
      <c r="BO79" s="110"/>
      <c r="BP79" s="133"/>
      <c r="BQ79" s="133"/>
      <c r="BR79" s="133"/>
      <c r="BS79" s="133"/>
      <c r="BT79" s="135">
        <f>+BT3</f>
        <v>0</v>
      </c>
      <c r="BU79" s="133"/>
      <c r="BV79" s="112">
        <f>+BV3*2</f>
        <v>0</v>
      </c>
      <c r="BW79" s="133"/>
      <c r="BX79" s="133"/>
      <c r="BY79" s="133"/>
      <c r="BZ79" s="133"/>
      <c r="CA79" s="133"/>
      <c r="CB79" s="134"/>
      <c r="CC79" s="110"/>
      <c r="CD79" s="108"/>
      <c r="CE79" s="108"/>
      <c r="CF79" s="108"/>
      <c r="CG79" s="108"/>
      <c r="CH79" s="108"/>
      <c r="CI79" s="108"/>
      <c r="CJ79" s="108"/>
      <c r="CK79" s="108"/>
      <c r="CL79" s="108"/>
      <c r="CM79" s="108"/>
      <c r="CN79" s="108"/>
      <c r="CO79" s="108"/>
      <c r="CP79" s="99">
        <f>CP3*2</f>
        <v>14</v>
      </c>
      <c r="CQ79" s="99">
        <f>CQ3</f>
        <v>18</v>
      </c>
      <c r="CR79" s="108"/>
      <c r="CS79" s="108"/>
      <c r="CT79" s="108"/>
      <c r="CU79" s="108"/>
      <c r="CV79" s="108"/>
      <c r="CW79" s="108"/>
      <c r="CX79" s="108"/>
      <c r="CY79" s="108"/>
      <c r="CZ79" s="108"/>
      <c r="DA79" s="108"/>
      <c r="DB79" s="108"/>
      <c r="DC79" s="108"/>
      <c r="DD79" s="108"/>
      <c r="DE79" s="108"/>
      <c r="DF79" s="108"/>
      <c r="DG79" s="108"/>
      <c r="DH79" s="108"/>
      <c r="DI79" s="108"/>
      <c r="DJ79" s="108"/>
      <c r="DK79" s="108"/>
      <c r="DL79" s="108"/>
      <c r="DM79" s="108"/>
      <c r="DN79" s="108"/>
      <c r="DO79" s="108"/>
      <c r="DP79" s="108"/>
      <c r="DQ79" s="108"/>
      <c r="DR79" s="108"/>
      <c r="DS79" s="108"/>
      <c r="DT79" s="108"/>
      <c r="DU79" s="108"/>
      <c r="DV79" s="108"/>
      <c r="DW79" s="108"/>
      <c r="DX79" s="108"/>
      <c r="DY79" s="108"/>
      <c r="DZ79" s="108"/>
      <c r="EA79" s="108"/>
      <c r="EB79" s="102">
        <f t="shared" si="6"/>
        <v>45</v>
      </c>
      <c r="EC79" s="103"/>
      <c r="ED79" s="104">
        <f t="shared" si="7"/>
        <v>0</v>
      </c>
    </row>
    <row r="80" spans="1:134" s="105" customFormat="1" ht="15" customHeight="1">
      <c r="A80" s="71"/>
      <c r="B80" s="137">
        <v>15186</v>
      </c>
      <c r="C80" s="127" t="s">
        <v>868</v>
      </c>
      <c r="D80" s="98" t="s">
        <v>787</v>
      </c>
      <c r="E80" s="98"/>
      <c r="F80" s="98"/>
      <c r="G80" s="98"/>
      <c r="H80" s="9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  <c r="BH80" s="108"/>
      <c r="BI80" s="108"/>
      <c r="BJ80" s="133"/>
      <c r="BK80" s="110"/>
      <c r="BL80" s="110"/>
      <c r="BM80" s="133"/>
      <c r="BN80" s="110"/>
      <c r="BO80" s="110"/>
      <c r="BP80" s="139"/>
      <c r="BQ80" s="134"/>
      <c r="BR80" s="135">
        <f>2*BR3</f>
        <v>46</v>
      </c>
      <c r="BS80" s="135">
        <f>2*BS3</f>
        <v>10</v>
      </c>
      <c r="BT80" s="133"/>
      <c r="BU80" s="133"/>
      <c r="BV80" s="108"/>
      <c r="BW80" s="133"/>
      <c r="BX80" s="132">
        <f>+BX3</f>
        <v>0</v>
      </c>
      <c r="BY80" s="132">
        <f>+BY3</f>
        <v>0</v>
      </c>
      <c r="BZ80" s="132">
        <f>+BZ3*2</f>
        <v>0</v>
      </c>
      <c r="CA80" s="132">
        <f>+CA3*2</f>
        <v>90</v>
      </c>
      <c r="CB80" s="111"/>
      <c r="CC80" s="110"/>
      <c r="CD80" s="108"/>
      <c r="CE80" s="108"/>
      <c r="CF80" s="108"/>
      <c r="CG80" s="108"/>
      <c r="CH80" s="108"/>
      <c r="CI80" s="108"/>
      <c r="CJ80" s="108"/>
      <c r="CK80" s="108"/>
      <c r="CL80" s="108"/>
      <c r="CM80" s="108"/>
      <c r="CN80" s="108"/>
      <c r="CO80" s="108"/>
      <c r="CP80" s="108"/>
      <c r="CQ80" s="108"/>
      <c r="CR80" s="99">
        <f>+CR3</f>
        <v>0</v>
      </c>
      <c r="CS80" s="108"/>
      <c r="CT80" s="108"/>
      <c r="CU80" s="108"/>
      <c r="CV80" s="108"/>
      <c r="CW80" s="108"/>
      <c r="CX80" s="108"/>
      <c r="CY80" s="108"/>
      <c r="CZ80" s="108"/>
      <c r="DA80" s="108"/>
      <c r="DB80" s="108"/>
      <c r="DC80" s="108"/>
      <c r="DD80" s="108"/>
      <c r="DE80" s="108"/>
      <c r="DF80" s="108"/>
      <c r="DG80" s="108"/>
      <c r="DH80" s="108"/>
      <c r="DI80" s="108"/>
      <c r="DJ80" s="108"/>
      <c r="DK80" s="63"/>
      <c r="DL80" s="108"/>
      <c r="DM80" s="63"/>
      <c r="DN80" s="108"/>
      <c r="DO80" s="108"/>
      <c r="DP80" s="108"/>
      <c r="DQ80" s="108"/>
      <c r="DR80" s="108"/>
      <c r="DS80" s="108"/>
      <c r="DT80" s="108"/>
      <c r="DU80" s="108"/>
      <c r="DV80" s="108"/>
      <c r="DW80" s="108"/>
      <c r="DX80" s="108"/>
      <c r="DY80" s="108"/>
      <c r="DZ80" s="108"/>
      <c r="EA80" s="108"/>
      <c r="EB80" s="102">
        <f t="shared" si="6"/>
        <v>146</v>
      </c>
      <c r="EC80" s="103"/>
      <c r="ED80" s="104">
        <f t="shared" si="7"/>
        <v>0</v>
      </c>
    </row>
    <row r="81" spans="1:134" s="105" customFormat="1" ht="27" customHeight="1">
      <c r="A81" s="71"/>
      <c r="B81" s="131">
        <v>17112</v>
      </c>
      <c r="C81" s="97" t="s">
        <v>869</v>
      </c>
      <c r="D81" s="98" t="s">
        <v>787</v>
      </c>
      <c r="E81" s="98"/>
      <c r="F81" s="98"/>
      <c r="G81" s="98"/>
      <c r="H81" s="9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  <c r="BI81" s="108"/>
      <c r="BJ81" s="132">
        <f>2*BJ3</f>
        <v>2</v>
      </c>
      <c r="BK81" s="132">
        <f>BK3</f>
        <v>9</v>
      </c>
      <c r="BL81" s="110"/>
      <c r="BM81" s="133"/>
      <c r="BN81" s="110"/>
      <c r="BO81" s="110"/>
      <c r="BP81" s="133"/>
      <c r="BQ81" s="133"/>
      <c r="BR81" s="133"/>
      <c r="BS81" s="133"/>
      <c r="BT81" s="135">
        <f>+BT3</f>
        <v>0</v>
      </c>
      <c r="BU81" s="132">
        <f>+BU3</f>
        <v>0</v>
      </c>
      <c r="BV81" s="112">
        <f>+BV3*2</f>
        <v>0</v>
      </c>
      <c r="BW81" s="132">
        <f>2*BW3</f>
        <v>50</v>
      </c>
      <c r="BX81" s="133"/>
      <c r="BY81" s="133"/>
      <c r="BZ81" s="133"/>
      <c r="CA81" s="133"/>
      <c r="CB81" s="134"/>
      <c r="CC81" s="110"/>
      <c r="CD81" s="108"/>
      <c r="CE81" s="108"/>
      <c r="CF81" s="108"/>
      <c r="CG81" s="108"/>
      <c r="CH81" s="108"/>
      <c r="CI81" s="108"/>
      <c r="CJ81" s="108"/>
      <c r="CK81" s="108"/>
      <c r="CL81" s="108"/>
      <c r="CM81" s="108"/>
      <c r="CN81" s="108"/>
      <c r="CO81" s="108"/>
      <c r="CP81" s="108"/>
      <c r="CQ81" s="108"/>
      <c r="CR81" s="108"/>
      <c r="CS81" s="108"/>
      <c r="CT81" s="108"/>
      <c r="CU81" s="108"/>
      <c r="CV81" s="108"/>
      <c r="CW81" s="108"/>
      <c r="CX81" s="108"/>
      <c r="CY81" s="108"/>
      <c r="CZ81" s="108"/>
      <c r="DA81" s="108"/>
      <c r="DB81" s="108"/>
      <c r="DC81" s="108"/>
      <c r="DD81" s="108"/>
      <c r="DE81" s="108"/>
      <c r="DF81" s="108"/>
      <c r="DG81" s="108"/>
      <c r="DH81" s="108"/>
      <c r="DI81" s="108"/>
      <c r="DJ81" s="108"/>
      <c r="DK81" s="108"/>
      <c r="DL81" s="108"/>
      <c r="DM81" s="108"/>
      <c r="DN81" s="108"/>
      <c r="DO81" s="108"/>
      <c r="DP81" s="108"/>
      <c r="DQ81" s="108"/>
      <c r="DR81" s="108"/>
      <c r="DS81" s="108"/>
      <c r="DT81" s="108"/>
      <c r="DU81" s="108"/>
      <c r="DV81" s="108"/>
      <c r="DW81" s="108"/>
      <c r="DX81" s="108"/>
      <c r="DY81" s="108"/>
      <c r="DZ81" s="108"/>
      <c r="EA81" s="108"/>
      <c r="EB81" s="102">
        <f t="shared" si="6"/>
        <v>61</v>
      </c>
      <c r="EC81" s="103"/>
      <c r="ED81" s="104">
        <f t="shared" si="7"/>
        <v>0</v>
      </c>
    </row>
    <row r="82" spans="1:134" s="105" customFormat="1" ht="15.75" customHeight="1">
      <c r="A82" s="71"/>
      <c r="B82" s="137">
        <v>9675</v>
      </c>
      <c r="C82" s="97" t="s">
        <v>870</v>
      </c>
      <c r="D82" s="98" t="s">
        <v>787</v>
      </c>
      <c r="E82" s="98"/>
      <c r="F82" s="98"/>
      <c r="G82" s="98"/>
      <c r="H82" s="9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  <c r="BI82" s="108"/>
      <c r="BJ82" s="132">
        <f>4*BJ3</f>
        <v>4</v>
      </c>
      <c r="BK82" s="132">
        <f>4*BK3</f>
        <v>36</v>
      </c>
      <c r="BL82" s="132">
        <f>8*BL3</f>
        <v>0</v>
      </c>
      <c r="BM82" s="132">
        <f>4*BM3</f>
        <v>12</v>
      </c>
      <c r="BN82" s="132">
        <f>8*BN3</f>
        <v>128</v>
      </c>
      <c r="BO82" s="111"/>
      <c r="BP82" s="107">
        <f>8*BP3</f>
        <v>0</v>
      </c>
      <c r="BQ82" s="107">
        <f>16*BQ3</f>
        <v>0</v>
      </c>
      <c r="BR82" s="107">
        <f>2*BR3</f>
        <v>46</v>
      </c>
      <c r="BS82" s="107">
        <f>2*BS3</f>
        <v>10</v>
      </c>
      <c r="BT82" s="107">
        <f>2*BT3</f>
        <v>0</v>
      </c>
      <c r="BU82" s="132">
        <f>6*BU3</f>
        <v>0</v>
      </c>
      <c r="BV82" s="132">
        <f>4*BV3</f>
        <v>0</v>
      </c>
      <c r="BW82" s="112">
        <f>4*BW3</f>
        <v>100</v>
      </c>
      <c r="BX82" s="112">
        <f>BX3</f>
        <v>0</v>
      </c>
      <c r="BY82" s="112">
        <f>BY3</f>
        <v>0</v>
      </c>
      <c r="BZ82" s="112">
        <f>2*BZ3</f>
        <v>0</v>
      </c>
      <c r="CA82" s="112">
        <f>8*CA3</f>
        <v>360</v>
      </c>
      <c r="CB82" s="111"/>
      <c r="CC82" s="110"/>
      <c r="CD82" s="108"/>
      <c r="CE82" s="108"/>
      <c r="CF82" s="108"/>
      <c r="CG82" s="108"/>
      <c r="CH82" s="108"/>
      <c r="CI82" s="108"/>
      <c r="CJ82" s="108"/>
      <c r="CK82" s="108"/>
      <c r="CL82" s="108"/>
      <c r="CM82" s="108"/>
      <c r="CN82" s="108"/>
      <c r="CO82" s="108"/>
      <c r="CP82" s="108"/>
      <c r="CQ82" s="99">
        <f>6*CQ3</f>
        <v>108</v>
      </c>
      <c r="CR82" s="108"/>
      <c r="CS82" s="108"/>
      <c r="CT82" s="108"/>
      <c r="CU82" s="108"/>
      <c r="CV82" s="108"/>
      <c r="CW82" s="108"/>
      <c r="CX82" s="108"/>
      <c r="CY82" s="108"/>
      <c r="CZ82" s="108"/>
      <c r="DA82" s="108"/>
      <c r="DB82" s="108"/>
      <c r="DC82" s="108"/>
      <c r="DD82" s="108"/>
      <c r="DE82" s="108"/>
      <c r="DF82" s="108"/>
      <c r="DG82" s="108"/>
      <c r="DH82" s="108"/>
      <c r="DI82" s="108"/>
      <c r="DJ82" s="108"/>
      <c r="DK82" s="107">
        <f>+DK3</f>
        <v>0</v>
      </c>
      <c r="DL82" s="107">
        <f>6*DL3</f>
        <v>0</v>
      </c>
      <c r="DM82" s="107">
        <f>1*DM3</f>
        <v>0</v>
      </c>
      <c r="DN82" s="107">
        <f>8*DN3</f>
        <v>0</v>
      </c>
      <c r="DO82" s="107">
        <f>DO3*8</f>
        <v>0</v>
      </c>
      <c r="DP82" s="108"/>
      <c r="DQ82" s="108"/>
      <c r="DR82" s="108"/>
      <c r="DS82" s="108"/>
      <c r="DT82" s="108"/>
      <c r="DU82" s="108"/>
      <c r="DV82" s="108"/>
      <c r="DW82" s="108"/>
      <c r="DX82" s="108"/>
      <c r="DY82" s="108"/>
      <c r="DZ82" s="108"/>
      <c r="EA82" s="108"/>
      <c r="EB82" s="102">
        <f t="shared" si="6"/>
        <v>804</v>
      </c>
      <c r="EC82" s="103"/>
      <c r="ED82" s="104">
        <f t="shared" si="7"/>
        <v>0</v>
      </c>
    </row>
    <row r="83" spans="1:134" s="105" customFormat="1">
      <c r="A83" s="71"/>
      <c r="B83" s="131">
        <v>9702</v>
      </c>
      <c r="C83" s="97" t="s">
        <v>871</v>
      </c>
      <c r="D83" s="98" t="s">
        <v>787</v>
      </c>
      <c r="E83" s="98"/>
      <c r="F83" s="98"/>
      <c r="G83" s="98"/>
      <c r="H83" s="98"/>
      <c r="I83" s="108"/>
      <c r="J83" s="108"/>
      <c r="K83" s="108"/>
      <c r="L83" s="108"/>
      <c r="M83" s="108"/>
      <c r="N83" s="107">
        <f>4*N3</f>
        <v>0</v>
      </c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7">
        <f>2*BF3</f>
        <v>0</v>
      </c>
      <c r="BG83" s="108"/>
      <c r="BH83" s="108"/>
      <c r="BI83" s="108"/>
      <c r="BJ83" s="132">
        <f>7*BJ3</f>
        <v>7</v>
      </c>
      <c r="BK83" s="132">
        <f>7*BK3</f>
        <v>63</v>
      </c>
      <c r="BL83" s="132">
        <f>8*BL3</f>
        <v>0</v>
      </c>
      <c r="BM83" s="135">
        <f>5*BM3</f>
        <v>15</v>
      </c>
      <c r="BN83" s="132">
        <f>6*BN3</f>
        <v>96</v>
      </c>
      <c r="BO83" s="132">
        <f>6*BO3</f>
        <v>0</v>
      </c>
      <c r="BP83" s="135">
        <f>4*BP3</f>
        <v>0</v>
      </c>
      <c r="BQ83" s="135">
        <f>6*BQ3</f>
        <v>0</v>
      </c>
      <c r="BR83" s="135">
        <f>4*BR3</f>
        <v>92</v>
      </c>
      <c r="BS83" s="135">
        <f>4*BS3</f>
        <v>20</v>
      </c>
      <c r="BT83" s="135">
        <f>4*BT3</f>
        <v>0</v>
      </c>
      <c r="BU83" s="132">
        <f>6*BU3</f>
        <v>0</v>
      </c>
      <c r="BV83" s="112">
        <f>+BV3*8</f>
        <v>0</v>
      </c>
      <c r="BW83" s="132">
        <f>8*BW3</f>
        <v>200</v>
      </c>
      <c r="BX83" s="132">
        <f>2*BX3</f>
        <v>0</v>
      </c>
      <c r="BY83" s="132">
        <f>2*BY3</f>
        <v>0</v>
      </c>
      <c r="BZ83" s="132">
        <f>4*BZ3</f>
        <v>0</v>
      </c>
      <c r="CA83" s="132">
        <f>8*CA3</f>
        <v>360</v>
      </c>
      <c r="CB83" s="132">
        <f>CB3*3</f>
        <v>0</v>
      </c>
      <c r="CC83" s="110"/>
      <c r="CD83" s="108"/>
      <c r="CE83" s="108"/>
      <c r="CF83" s="108"/>
      <c r="CG83" s="108"/>
      <c r="CH83" s="107">
        <f>4*CH3</f>
        <v>0</v>
      </c>
      <c r="CI83" s="108"/>
      <c r="CJ83" s="108"/>
      <c r="CK83" s="108"/>
      <c r="CL83" s="108"/>
      <c r="CM83" s="108"/>
      <c r="CN83" s="108"/>
      <c r="CO83" s="108"/>
      <c r="CP83" s="99">
        <f>3*CP3</f>
        <v>21</v>
      </c>
      <c r="CQ83" s="99">
        <f>+CQ3*6</f>
        <v>108</v>
      </c>
      <c r="CR83" s="99">
        <f>4*CR3</f>
        <v>0</v>
      </c>
      <c r="CS83" s="108"/>
      <c r="CT83" s="108"/>
      <c r="CU83" s="108"/>
      <c r="CV83" s="108"/>
      <c r="CW83" s="108"/>
      <c r="CX83" s="108"/>
      <c r="CY83" s="108"/>
      <c r="CZ83" s="108"/>
      <c r="DA83" s="108"/>
      <c r="DB83" s="108"/>
      <c r="DC83" s="108"/>
      <c r="DD83" s="108"/>
      <c r="DE83" s="108"/>
      <c r="DF83" s="108"/>
      <c r="DG83" s="108"/>
      <c r="DH83" s="108"/>
      <c r="DI83" s="108"/>
      <c r="DJ83" s="108"/>
      <c r="DK83" s="107">
        <f>DK3*2</f>
        <v>0</v>
      </c>
      <c r="DL83" s="108"/>
      <c r="DM83" s="108"/>
      <c r="DN83" s="107">
        <f>4*DN3</f>
        <v>0</v>
      </c>
      <c r="DO83" s="107">
        <f>DO3*4</f>
        <v>0</v>
      </c>
      <c r="DP83" s="108"/>
      <c r="DQ83" s="108"/>
      <c r="DR83" s="108"/>
      <c r="DS83" s="108"/>
      <c r="DT83" s="108"/>
      <c r="DU83" s="108"/>
      <c r="DV83" s="108"/>
      <c r="DW83" s="108"/>
      <c r="DX83" s="108"/>
      <c r="DY83" s="108"/>
      <c r="DZ83" s="108"/>
      <c r="EA83" s="108"/>
      <c r="EB83" s="102">
        <f t="shared" si="6"/>
        <v>982</v>
      </c>
      <c r="EC83" s="103"/>
      <c r="ED83" s="104">
        <f t="shared" si="7"/>
        <v>0</v>
      </c>
    </row>
    <row r="84" spans="1:134" s="105" customFormat="1" ht="15.75" customHeight="1">
      <c r="A84" s="71"/>
      <c r="B84" s="140">
        <v>13358</v>
      </c>
      <c r="C84" s="141" t="s">
        <v>872</v>
      </c>
      <c r="D84" s="98" t="s">
        <v>787</v>
      </c>
      <c r="E84" s="98"/>
      <c r="F84" s="98"/>
      <c r="G84" s="98"/>
      <c r="H84" s="9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  <c r="BH84" s="108"/>
      <c r="BI84" s="108"/>
      <c r="BJ84" s="133"/>
      <c r="BK84" s="110"/>
      <c r="BL84" s="110"/>
      <c r="BM84" s="133"/>
      <c r="BN84" s="110"/>
      <c r="BO84" s="110"/>
      <c r="BP84" s="133"/>
      <c r="BQ84" s="133"/>
      <c r="BR84" s="133"/>
      <c r="BS84" s="133"/>
      <c r="BT84" s="133"/>
      <c r="BU84" s="133"/>
      <c r="BV84" s="108"/>
      <c r="BW84" s="133"/>
      <c r="BX84" s="133"/>
      <c r="BY84" s="133"/>
      <c r="BZ84" s="133"/>
      <c r="CA84" s="133"/>
      <c r="CB84" s="134"/>
      <c r="CC84" s="132">
        <f>1*CC3</f>
        <v>12</v>
      </c>
      <c r="CD84" s="112">
        <f>1*CD3</f>
        <v>0</v>
      </c>
      <c r="CE84" s="112">
        <f>2*CE3</f>
        <v>4</v>
      </c>
      <c r="CF84" s="112">
        <f>2*CF3</f>
        <v>10</v>
      </c>
      <c r="CG84" s="108"/>
      <c r="CH84" s="108"/>
      <c r="CI84" s="108"/>
      <c r="CJ84" s="108"/>
      <c r="CK84" s="108"/>
      <c r="CL84" s="108"/>
      <c r="CM84" s="108"/>
      <c r="CN84" s="108"/>
      <c r="CO84" s="108"/>
      <c r="CP84" s="108"/>
      <c r="CQ84" s="108"/>
      <c r="CR84" s="108"/>
      <c r="CS84" s="108"/>
      <c r="CT84" s="108"/>
      <c r="CU84" s="108"/>
      <c r="CV84" s="108"/>
      <c r="CW84" s="108"/>
      <c r="CX84" s="108"/>
      <c r="CY84" s="108"/>
      <c r="CZ84" s="108"/>
      <c r="DA84" s="108"/>
      <c r="DB84" s="108"/>
      <c r="DC84" s="108"/>
      <c r="DD84" s="108"/>
      <c r="DE84" s="108"/>
      <c r="DF84" s="108"/>
      <c r="DG84" s="108"/>
      <c r="DH84" s="108"/>
      <c r="DI84" s="108"/>
      <c r="DJ84" s="108"/>
      <c r="DK84" s="108"/>
      <c r="DL84" s="108"/>
      <c r="DM84" s="108"/>
      <c r="DN84" s="108"/>
      <c r="DO84" s="108"/>
      <c r="DP84" s="108"/>
      <c r="DQ84" s="108"/>
      <c r="DR84" s="108"/>
      <c r="DS84" s="108"/>
      <c r="DT84" s="108"/>
      <c r="DU84" s="108"/>
      <c r="DV84" s="108"/>
      <c r="DW84" s="108"/>
      <c r="DX84" s="108"/>
      <c r="DY84" s="108"/>
      <c r="DZ84" s="108"/>
      <c r="EA84" s="108"/>
      <c r="EB84" s="102">
        <f t="shared" si="6"/>
        <v>26</v>
      </c>
      <c r="EC84" s="103"/>
      <c r="ED84" s="104">
        <f t="shared" si="7"/>
        <v>0</v>
      </c>
    </row>
    <row r="85" spans="1:134" s="105" customFormat="1" ht="15.75" customHeight="1">
      <c r="A85" s="71"/>
      <c r="B85" s="142">
        <v>9800</v>
      </c>
      <c r="C85" s="136" t="s">
        <v>873</v>
      </c>
      <c r="D85" s="98" t="s">
        <v>787</v>
      </c>
      <c r="E85" s="98"/>
      <c r="F85" s="98"/>
      <c r="G85" s="98"/>
      <c r="H85" s="98"/>
      <c r="I85" s="107">
        <f>I3</f>
        <v>0</v>
      </c>
      <c r="J85" s="107">
        <f>J3</f>
        <v>0</v>
      </c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  <c r="BH85" s="108"/>
      <c r="BI85" s="108"/>
      <c r="BJ85" s="133"/>
      <c r="BK85" s="110"/>
      <c r="BL85" s="110"/>
      <c r="BM85" s="133"/>
      <c r="BN85" s="110"/>
      <c r="BO85" s="110"/>
      <c r="BP85" s="133"/>
      <c r="BQ85" s="133"/>
      <c r="BR85" s="133"/>
      <c r="BS85" s="133"/>
      <c r="BT85" s="133"/>
      <c r="BU85" s="133"/>
      <c r="BV85" s="108"/>
      <c r="BW85" s="133"/>
      <c r="BX85" s="133"/>
      <c r="BY85" s="133"/>
      <c r="BZ85" s="133"/>
      <c r="CA85" s="133"/>
      <c r="CB85" s="134"/>
      <c r="CC85" s="132">
        <f>1*CC3</f>
        <v>12</v>
      </c>
      <c r="CD85" s="112">
        <f>1*CD3</f>
        <v>0</v>
      </c>
      <c r="CE85" s="112">
        <f>1*CE3</f>
        <v>2</v>
      </c>
      <c r="CF85" s="112">
        <f>1*CF3</f>
        <v>5</v>
      </c>
      <c r="CG85" s="112">
        <f>CG3</f>
        <v>0</v>
      </c>
      <c r="CH85" s="108"/>
      <c r="CI85" s="108"/>
      <c r="CJ85" s="108"/>
      <c r="CK85" s="108"/>
      <c r="CL85" s="108"/>
      <c r="CM85" s="108"/>
      <c r="CN85" s="108"/>
      <c r="CO85" s="108"/>
      <c r="CP85" s="108"/>
      <c r="CQ85" s="108"/>
      <c r="CR85" s="108"/>
      <c r="CS85" s="108"/>
      <c r="CT85" s="108"/>
      <c r="CU85" s="108"/>
      <c r="CV85" s="108"/>
      <c r="CW85" s="108"/>
      <c r="CX85" s="108"/>
      <c r="CY85" s="108"/>
      <c r="CZ85" s="108"/>
      <c r="DA85" s="108"/>
      <c r="DB85" s="108"/>
      <c r="DC85" s="108"/>
      <c r="DD85" s="108"/>
      <c r="DE85" s="108"/>
      <c r="DF85" s="108"/>
      <c r="DG85" s="108"/>
      <c r="DH85" s="108"/>
      <c r="DI85" s="108"/>
      <c r="DJ85" s="108"/>
      <c r="DK85" s="108"/>
      <c r="DL85" s="108"/>
      <c r="DM85" s="108"/>
      <c r="DN85" s="108"/>
      <c r="DO85" s="108"/>
      <c r="DP85" s="108"/>
      <c r="DQ85" s="108"/>
      <c r="DR85" s="108"/>
      <c r="DS85" s="108"/>
      <c r="DT85" s="108"/>
      <c r="DU85" s="108"/>
      <c r="DV85" s="108"/>
      <c r="DW85" s="108"/>
      <c r="DX85" s="108"/>
      <c r="DY85" s="108"/>
      <c r="DZ85" s="108"/>
      <c r="EA85" s="108"/>
      <c r="EB85" s="102">
        <f t="shared" si="6"/>
        <v>19</v>
      </c>
      <c r="EC85" s="103"/>
      <c r="ED85" s="104">
        <f t="shared" si="7"/>
        <v>0</v>
      </c>
    </row>
    <row r="86" spans="1:134" s="105" customFormat="1" ht="30" customHeight="1">
      <c r="A86" s="71"/>
      <c r="B86" s="131">
        <v>9733</v>
      </c>
      <c r="C86" s="127" t="s">
        <v>874</v>
      </c>
      <c r="D86" s="98" t="s">
        <v>787</v>
      </c>
      <c r="E86" s="98"/>
      <c r="F86" s="98"/>
      <c r="G86" s="98"/>
      <c r="H86" s="98"/>
      <c r="I86" s="107">
        <f>I3*3</f>
        <v>0</v>
      </c>
      <c r="J86" s="107">
        <f>J3*3</f>
        <v>0</v>
      </c>
      <c r="K86" s="107">
        <f>K3*4</f>
        <v>0</v>
      </c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99">
        <f>BG3</f>
        <v>0</v>
      </c>
      <c r="BH86" s="108"/>
      <c r="BI86" s="108"/>
      <c r="BJ86" s="133"/>
      <c r="BK86" s="110"/>
      <c r="BL86" s="110"/>
      <c r="BM86" s="133"/>
      <c r="BN86" s="110"/>
      <c r="BO86" s="110"/>
      <c r="BP86" s="133"/>
      <c r="BQ86" s="133"/>
      <c r="BR86" s="133"/>
      <c r="BS86" s="133"/>
      <c r="BT86" s="133"/>
      <c r="BU86" s="133"/>
      <c r="BV86" s="108"/>
      <c r="BW86" s="133"/>
      <c r="BX86" s="133"/>
      <c r="BY86" s="133"/>
      <c r="BZ86" s="133"/>
      <c r="CA86" s="133"/>
      <c r="CB86" s="134"/>
      <c r="CC86" s="132">
        <f>3*CC3</f>
        <v>36</v>
      </c>
      <c r="CD86" s="132">
        <f>3*CD3</f>
        <v>0</v>
      </c>
      <c r="CE86" s="132">
        <f>6*CE3</f>
        <v>12</v>
      </c>
      <c r="CF86" s="132">
        <f>6*CF3</f>
        <v>30</v>
      </c>
      <c r="CG86" s="132">
        <f>3*CG3</f>
        <v>0</v>
      </c>
      <c r="CH86" s="108"/>
      <c r="CI86" s="108"/>
      <c r="CJ86" s="108"/>
      <c r="CK86" s="108"/>
      <c r="CL86" s="108"/>
      <c r="CM86" s="108"/>
      <c r="CN86" s="108"/>
      <c r="CO86" s="108"/>
      <c r="CP86" s="108"/>
      <c r="CQ86" s="108"/>
      <c r="CR86" s="108"/>
      <c r="CS86" s="108"/>
      <c r="CT86" s="108"/>
      <c r="CU86" s="108"/>
      <c r="CV86" s="108"/>
      <c r="CW86" s="108"/>
      <c r="CX86" s="108"/>
      <c r="CY86" s="108"/>
      <c r="CZ86" s="108"/>
      <c r="DA86" s="108"/>
      <c r="DB86" s="108"/>
      <c r="DC86" s="108"/>
      <c r="DD86" s="108"/>
      <c r="DE86" s="108"/>
      <c r="DF86" s="108"/>
      <c r="DG86" s="108"/>
      <c r="DH86" s="108"/>
      <c r="DI86" s="108"/>
      <c r="DJ86" s="108"/>
      <c r="DK86" s="108"/>
      <c r="DL86" s="108"/>
      <c r="DM86" s="108"/>
      <c r="DN86" s="108"/>
      <c r="DO86" s="108"/>
      <c r="DP86" s="108"/>
      <c r="DQ86" s="108"/>
      <c r="DR86" s="108"/>
      <c r="DS86" s="108"/>
      <c r="DT86" s="108"/>
      <c r="DU86" s="108"/>
      <c r="DV86" s="108"/>
      <c r="DW86" s="108"/>
      <c r="DX86" s="108"/>
      <c r="DY86" s="108"/>
      <c r="DZ86" s="108"/>
      <c r="EA86" s="108"/>
      <c r="EB86" s="102">
        <f t="shared" si="6"/>
        <v>78</v>
      </c>
      <c r="EC86" s="103"/>
      <c r="ED86" s="104">
        <f t="shared" si="7"/>
        <v>0</v>
      </c>
    </row>
    <row r="87" spans="1:134" s="105" customFormat="1" ht="15.75" customHeight="1">
      <c r="A87" s="71"/>
      <c r="B87" s="131">
        <v>15192</v>
      </c>
      <c r="C87" s="127" t="s">
        <v>875</v>
      </c>
      <c r="D87" s="98" t="s">
        <v>787</v>
      </c>
      <c r="E87" s="98"/>
      <c r="F87" s="98"/>
      <c r="G87" s="98"/>
      <c r="H87" s="98"/>
      <c r="I87" s="107">
        <f>I3</f>
        <v>0</v>
      </c>
      <c r="J87" s="107">
        <f>J3</f>
        <v>0</v>
      </c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  <c r="BH87" s="108"/>
      <c r="BI87" s="108"/>
      <c r="BJ87" s="133"/>
      <c r="BK87" s="110"/>
      <c r="BL87" s="110"/>
      <c r="BM87" s="133"/>
      <c r="BN87" s="110"/>
      <c r="BO87" s="110"/>
      <c r="BP87" s="133"/>
      <c r="BQ87" s="133"/>
      <c r="BR87" s="133"/>
      <c r="BS87" s="133"/>
      <c r="BT87" s="133"/>
      <c r="BU87" s="133"/>
      <c r="BV87" s="108"/>
      <c r="BW87" s="133"/>
      <c r="BX87" s="133"/>
      <c r="BY87" s="133"/>
      <c r="BZ87" s="133"/>
      <c r="CA87" s="133"/>
      <c r="CB87" s="134"/>
      <c r="CC87" s="132">
        <f>1*CC3</f>
        <v>12</v>
      </c>
      <c r="CD87" s="112">
        <f>1*CD3</f>
        <v>0</v>
      </c>
      <c r="CE87" s="112">
        <f>1*CE3</f>
        <v>2</v>
      </c>
      <c r="CF87" s="112">
        <f>1*CF3</f>
        <v>5</v>
      </c>
      <c r="CG87" s="112">
        <f>CG3</f>
        <v>0</v>
      </c>
      <c r="CH87" s="108"/>
      <c r="CI87" s="108"/>
      <c r="CJ87" s="108"/>
      <c r="CK87" s="108"/>
      <c r="CL87" s="108"/>
      <c r="CM87" s="108"/>
      <c r="CN87" s="108"/>
      <c r="CO87" s="108"/>
      <c r="CP87" s="108"/>
      <c r="CQ87" s="108"/>
      <c r="CR87" s="108"/>
      <c r="CS87" s="108"/>
      <c r="CT87" s="108"/>
      <c r="CU87" s="108"/>
      <c r="CV87" s="108"/>
      <c r="CW87" s="108"/>
      <c r="CX87" s="108"/>
      <c r="CY87" s="108"/>
      <c r="CZ87" s="108"/>
      <c r="DA87" s="108"/>
      <c r="DB87" s="108"/>
      <c r="DC87" s="108"/>
      <c r="DD87" s="108"/>
      <c r="DE87" s="108"/>
      <c r="DF87" s="108"/>
      <c r="DG87" s="108"/>
      <c r="DH87" s="108"/>
      <c r="DI87" s="108"/>
      <c r="DJ87" s="108"/>
      <c r="DK87" s="108"/>
      <c r="DL87" s="108"/>
      <c r="DM87" s="108"/>
      <c r="DN87" s="108"/>
      <c r="DO87" s="108"/>
      <c r="DP87" s="108"/>
      <c r="DQ87" s="108"/>
      <c r="DR87" s="108"/>
      <c r="DS87" s="108"/>
      <c r="DT87" s="108"/>
      <c r="DU87" s="108"/>
      <c r="DV87" s="108"/>
      <c r="DW87" s="108"/>
      <c r="DX87" s="108"/>
      <c r="DY87" s="108"/>
      <c r="DZ87" s="108"/>
      <c r="EA87" s="108"/>
      <c r="EB87" s="102">
        <f t="shared" si="6"/>
        <v>19</v>
      </c>
      <c r="EC87" s="103"/>
      <c r="ED87" s="104">
        <f t="shared" si="7"/>
        <v>0</v>
      </c>
    </row>
    <row r="88" spans="1:134" s="105" customFormat="1" ht="15.75" customHeight="1">
      <c r="A88" s="71"/>
      <c r="B88" s="142">
        <v>9815</v>
      </c>
      <c r="C88" s="136" t="s">
        <v>876</v>
      </c>
      <c r="D88" s="98" t="s">
        <v>601</v>
      </c>
      <c r="E88" s="98"/>
      <c r="F88" s="98"/>
      <c r="G88" s="98"/>
      <c r="H88" s="9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  <c r="BH88" s="108"/>
      <c r="BI88" s="107">
        <f>BI3</f>
        <v>0</v>
      </c>
      <c r="BJ88" s="133"/>
      <c r="BK88" s="110"/>
      <c r="BL88" s="110"/>
      <c r="BM88" s="133"/>
      <c r="BN88" s="110"/>
      <c r="BO88" s="110"/>
      <c r="BP88" s="133"/>
      <c r="BQ88" s="133"/>
      <c r="BR88" s="133"/>
      <c r="BS88" s="133"/>
      <c r="BT88" s="133"/>
      <c r="BU88" s="133"/>
      <c r="BV88" s="108"/>
      <c r="BW88" s="133"/>
      <c r="BX88" s="133"/>
      <c r="BY88" s="133"/>
      <c r="BZ88" s="133"/>
      <c r="CA88" s="133"/>
      <c r="CB88" s="134"/>
      <c r="CC88" s="132">
        <f>CC3*14</f>
        <v>168</v>
      </c>
      <c r="CD88" s="112">
        <f>13*CD3</f>
        <v>0</v>
      </c>
      <c r="CE88" s="112">
        <f>30*CE3</f>
        <v>60</v>
      </c>
      <c r="CF88" s="112">
        <f>26*CF3</f>
        <v>130</v>
      </c>
      <c r="CG88" s="112">
        <f>14*CG3</f>
        <v>0</v>
      </c>
      <c r="CH88" s="108"/>
      <c r="CI88" s="108"/>
      <c r="CJ88" s="108"/>
      <c r="CK88" s="108"/>
      <c r="CL88" s="108"/>
      <c r="CM88" s="108"/>
      <c r="CN88" s="108"/>
      <c r="CO88" s="108"/>
      <c r="CP88" s="108"/>
      <c r="CQ88" s="108"/>
      <c r="CR88" s="108"/>
      <c r="CS88" s="108"/>
      <c r="CT88" s="108"/>
      <c r="CU88" s="108"/>
      <c r="CV88" s="108"/>
      <c r="CW88" s="108"/>
      <c r="CX88" s="108"/>
      <c r="CY88" s="108"/>
      <c r="CZ88" s="108"/>
      <c r="DA88" s="108"/>
      <c r="DB88" s="108"/>
      <c r="DC88" s="108"/>
      <c r="DD88" s="108"/>
      <c r="DE88" s="108"/>
      <c r="DF88" s="108"/>
      <c r="DG88" s="108"/>
      <c r="DH88" s="108"/>
      <c r="DI88" s="108"/>
      <c r="DJ88" s="108"/>
      <c r="DK88" s="108"/>
      <c r="DL88" s="108"/>
      <c r="DM88" s="108"/>
      <c r="DN88" s="108"/>
      <c r="DO88" s="108"/>
      <c r="DP88" s="108"/>
      <c r="DQ88" s="108"/>
      <c r="DR88" s="108"/>
      <c r="DS88" s="108"/>
      <c r="DT88" s="108"/>
      <c r="DU88" s="108"/>
      <c r="DV88" s="108"/>
      <c r="DW88" s="108"/>
      <c r="DX88" s="108"/>
      <c r="DY88" s="108"/>
      <c r="DZ88" s="108"/>
      <c r="EA88" s="108"/>
      <c r="EB88" s="102">
        <f t="shared" si="6"/>
        <v>358</v>
      </c>
      <c r="EC88" s="103"/>
      <c r="ED88" s="104">
        <f t="shared" si="7"/>
        <v>0</v>
      </c>
    </row>
    <row r="89" spans="1:134" s="105" customFormat="1" ht="15.75" customHeight="1">
      <c r="A89" s="71"/>
      <c r="B89" s="140">
        <v>15626</v>
      </c>
      <c r="C89" s="116" t="s">
        <v>877</v>
      </c>
      <c r="D89" s="98" t="s">
        <v>787</v>
      </c>
      <c r="E89" s="98"/>
      <c r="F89" s="98"/>
      <c r="G89" s="98"/>
      <c r="H89" s="9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  <c r="AT89" s="108"/>
      <c r="AU89" s="108"/>
      <c r="AV89" s="108"/>
      <c r="AW89" s="108"/>
      <c r="AX89" s="108"/>
      <c r="AY89" s="108"/>
      <c r="AZ89" s="108"/>
      <c r="BA89" s="108"/>
      <c r="BB89" s="108"/>
      <c r="BC89" s="108"/>
      <c r="BD89" s="108"/>
      <c r="BE89" s="108"/>
      <c r="BF89" s="108"/>
      <c r="BG89" s="108"/>
      <c r="BH89" s="108"/>
      <c r="BI89" s="108"/>
      <c r="BJ89" s="132">
        <f>2*BJ3</f>
        <v>2</v>
      </c>
      <c r="BK89" s="101"/>
      <c r="BL89" s="101"/>
      <c r="BM89" s="108"/>
      <c r="BN89" s="101"/>
      <c r="BO89" s="101"/>
      <c r="BP89" s="108"/>
      <c r="BQ89" s="63"/>
      <c r="BR89" s="107">
        <f>6*BR3</f>
        <v>138</v>
      </c>
      <c r="BS89" s="108"/>
      <c r="BT89" s="107">
        <f>+BT3*2</f>
        <v>0</v>
      </c>
      <c r="BU89" s="112">
        <f>+BU3*2</f>
        <v>0</v>
      </c>
      <c r="BV89" s="112">
        <f>+BV3*4</f>
        <v>0</v>
      </c>
      <c r="BW89" s="112">
        <f>6*BW3</f>
        <v>150</v>
      </c>
      <c r="BX89" s="112">
        <f>BX3*3</f>
        <v>0</v>
      </c>
      <c r="BY89" s="112">
        <f>BY3*3</f>
        <v>0</v>
      </c>
      <c r="BZ89" s="112">
        <f>6*BZ3</f>
        <v>0</v>
      </c>
      <c r="CA89" s="112">
        <f>6*CA3</f>
        <v>270</v>
      </c>
      <c r="CB89" s="48"/>
      <c r="CC89" s="101"/>
      <c r="CD89" s="108"/>
      <c r="CE89" s="108"/>
      <c r="CF89" s="108"/>
      <c r="CG89" s="108"/>
      <c r="CH89" s="108"/>
      <c r="CI89" s="108"/>
      <c r="CJ89" s="108"/>
      <c r="CK89" s="108"/>
      <c r="CL89" s="108"/>
      <c r="CM89" s="108"/>
      <c r="CN89" s="108"/>
      <c r="CO89" s="108"/>
      <c r="CP89" s="108"/>
      <c r="CQ89" s="108"/>
      <c r="CR89" s="108"/>
      <c r="CS89" s="108"/>
      <c r="CT89" s="108"/>
      <c r="CU89" s="108"/>
      <c r="CV89" s="108"/>
      <c r="CW89" s="108"/>
      <c r="CX89" s="108"/>
      <c r="CY89" s="108"/>
      <c r="CZ89" s="108"/>
      <c r="DA89" s="108"/>
      <c r="DB89" s="108"/>
      <c r="DC89" s="108"/>
      <c r="DD89" s="108"/>
      <c r="DE89" s="108"/>
      <c r="DF89" s="108"/>
      <c r="DG89" s="108"/>
      <c r="DH89" s="108"/>
      <c r="DI89" s="108"/>
      <c r="DJ89" s="108"/>
      <c r="DK89" s="108"/>
      <c r="DL89" s="108"/>
      <c r="DM89" s="108"/>
      <c r="DN89" s="108"/>
      <c r="DO89" s="108"/>
      <c r="DP89" s="108"/>
      <c r="DQ89" s="108"/>
      <c r="DR89" s="108"/>
      <c r="DS89" s="108"/>
      <c r="DT89" s="108"/>
      <c r="DU89" s="108"/>
      <c r="DV89" s="108"/>
      <c r="DW89" s="108"/>
      <c r="DX89" s="108"/>
      <c r="DY89" s="108"/>
      <c r="DZ89" s="108"/>
      <c r="EA89" s="108"/>
      <c r="EB89" s="102">
        <f t="shared" si="6"/>
        <v>560</v>
      </c>
      <c r="EC89" s="103"/>
      <c r="ED89" s="104">
        <f t="shared" si="7"/>
        <v>0</v>
      </c>
    </row>
    <row r="90" spans="1:134" s="105" customFormat="1" ht="30" customHeight="1">
      <c r="A90" s="71"/>
      <c r="B90" s="106">
        <v>16614</v>
      </c>
      <c r="C90" s="97" t="s">
        <v>878</v>
      </c>
      <c r="D90" s="98" t="s">
        <v>601</v>
      </c>
      <c r="E90" s="98"/>
      <c r="F90" s="98"/>
      <c r="G90" s="98"/>
      <c r="H90" s="9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08"/>
      <c r="AD90" s="108"/>
      <c r="AE90" s="108"/>
      <c r="AF90" s="108"/>
      <c r="AG90" s="108"/>
      <c r="AH90" s="108"/>
      <c r="AI90" s="108"/>
      <c r="AJ90" s="108"/>
      <c r="AK90" s="108"/>
      <c r="AL90" s="108"/>
      <c r="AM90" s="108"/>
      <c r="AN90" s="108"/>
      <c r="AO90" s="108"/>
      <c r="AP90" s="108"/>
      <c r="AQ90" s="108"/>
      <c r="AR90" s="108"/>
      <c r="AS90" s="108"/>
      <c r="AT90" s="108"/>
      <c r="AU90" s="108"/>
      <c r="AV90" s="108"/>
      <c r="AW90" s="108"/>
      <c r="AX90" s="108"/>
      <c r="AY90" s="108"/>
      <c r="AZ90" s="108"/>
      <c r="BA90" s="108"/>
      <c r="BB90" s="108"/>
      <c r="BC90" s="108"/>
      <c r="BD90" s="108"/>
      <c r="BE90" s="108"/>
      <c r="BF90" s="108"/>
      <c r="BG90" s="108"/>
      <c r="BH90" s="108"/>
      <c r="BI90" s="108"/>
      <c r="BJ90" s="108"/>
      <c r="BK90" s="101"/>
      <c r="BL90" s="101"/>
      <c r="BM90" s="108"/>
      <c r="BN90" s="101"/>
      <c r="BO90" s="101"/>
      <c r="BP90" s="108"/>
      <c r="BQ90" s="108"/>
      <c r="BR90" s="108"/>
      <c r="BS90" s="108"/>
      <c r="BT90" s="108"/>
      <c r="BU90" s="108"/>
      <c r="BV90" s="108"/>
      <c r="BW90" s="108"/>
      <c r="BX90" s="108"/>
      <c r="BY90" s="108"/>
      <c r="BZ90" s="108"/>
      <c r="CA90" s="108"/>
      <c r="CB90" s="63"/>
      <c r="CC90" s="101"/>
      <c r="CD90" s="108"/>
      <c r="CE90" s="108"/>
      <c r="CF90" s="108"/>
      <c r="CG90" s="108"/>
      <c r="CH90" s="108"/>
      <c r="CI90" s="108"/>
      <c r="CJ90" s="108"/>
      <c r="CK90" s="108">
        <f>3*CK3</f>
        <v>0</v>
      </c>
      <c r="CL90" s="108"/>
      <c r="CM90" s="108"/>
      <c r="CN90" s="108"/>
      <c r="CO90" s="108"/>
      <c r="CP90" s="108"/>
      <c r="CQ90" s="108"/>
      <c r="CR90" s="108"/>
      <c r="CS90" s="108"/>
      <c r="CT90" s="108"/>
      <c r="CU90" s="108"/>
      <c r="CV90" s="108"/>
      <c r="CW90" s="108"/>
      <c r="CX90" s="108"/>
      <c r="CY90" s="108"/>
      <c r="CZ90" s="108"/>
      <c r="DA90" s="108"/>
      <c r="DB90" s="108"/>
      <c r="DC90" s="108"/>
      <c r="DD90" s="108"/>
      <c r="DE90" s="108"/>
      <c r="DF90" s="108"/>
      <c r="DG90" s="108"/>
      <c r="DH90" s="108"/>
      <c r="DI90" s="108"/>
      <c r="DJ90" s="108"/>
      <c r="DK90" s="108"/>
      <c r="DL90" s="108"/>
      <c r="DM90" s="108"/>
      <c r="DN90" s="108"/>
      <c r="DO90" s="108"/>
      <c r="DP90" s="108"/>
      <c r="DQ90" s="108"/>
      <c r="DR90" s="108"/>
      <c r="DS90" s="108"/>
      <c r="DT90" s="108"/>
      <c r="DU90" s="108"/>
      <c r="DV90" s="108"/>
      <c r="DW90" s="108"/>
      <c r="DX90" s="108"/>
      <c r="DY90" s="108"/>
      <c r="DZ90" s="108"/>
      <c r="EA90" s="108"/>
      <c r="EB90" s="102">
        <f t="shared" si="6"/>
        <v>0</v>
      </c>
      <c r="EC90" s="103"/>
      <c r="ED90" s="104">
        <f t="shared" si="7"/>
        <v>0</v>
      </c>
    </row>
    <row r="91" spans="1:134" s="105" customFormat="1" ht="30" customHeight="1">
      <c r="A91" s="71"/>
      <c r="B91" s="106">
        <v>15178</v>
      </c>
      <c r="C91" s="117" t="s">
        <v>879</v>
      </c>
      <c r="D91" s="98" t="s">
        <v>601</v>
      </c>
      <c r="E91" s="98"/>
      <c r="F91" s="98"/>
      <c r="G91" s="98"/>
      <c r="H91" s="9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8"/>
      <c r="Z91" s="108"/>
      <c r="AA91" s="108"/>
      <c r="AB91" s="108"/>
      <c r="AC91" s="108"/>
      <c r="AD91" s="108"/>
      <c r="AE91" s="108"/>
      <c r="AF91" s="108"/>
      <c r="AG91" s="108"/>
      <c r="AH91" s="108"/>
      <c r="AI91" s="108"/>
      <c r="AJ91" s="108"/>
      <c r="AK91" s="108"/>
      <c r="AL91" s="108"/>
      <c r="AM91" s="108"/>
      <c r="AN91" s="108"/>
      <c r="AO91" s="108"/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  <c r="BH91" s="108"/>
      <c r="BI91" s="108"/>
      <c r="BJ91" s="108"/>
      <c r="BK91" s="101"/>
      <c r="BL91" s="101"/>
      <c r="BM91" s="108"/>
      <c r="BN91" s="101"/>
      <c r="BO91" s="101"/>
      <c r="BP91" s="108"/>
      <c r="BQ91" s="108"/>
      <c r="BR91" s="108"/>
      <c r="BS91" s="108"/>
      <c r="BT91" s="108"/>
      <c r="BU91" s="108"/>
      <c r="BV91" s="108"/>
      <c r="BW91" s="108"/>
      <c r="BX91" s="108"/>
      <c r="BY91" s="108"/>
      <c r="BZ91" s="108"/>
      <c r="CA91" s="108"/>
      <c r="CB91" s="63"/>
      <c r="CC91" s="101"/>
      <c r="CD91" s="108"/>
      <c r="CE91" s="108"/>
      <c r="CF91" s="108"/>
      <c r="CG91" s="108"/>
      <c r="CH91" s="108"/>
      <c r="CI91" s="108"/>
      <c r="CJ91" s="108"/>
      <c r="CK91" s="108"/>
      <c r="CL91" s="108">
        <f>3*CL3</f>
        <v>0</v>
      </c>
      <c r="CM91" s="108"/>
      <c r="CN91" s="108"/>
      <c r="CO91" s="108"/>
      <c r="CP91" s="108"/>
      <c r="CQ91" s="108"/>
      <c r="CR91" s="108"/>
      <c r="CS91" s="108"/>
      <c r="CT91" s="108"/>
      <c r="CU91" s="108"/>
      <c r="CV91" s="108"/>
      <c r="CW91" s="108"/>
      <c r="CX91" s="108"/>
      <c r="CY91" s="108"/>
      <c r="CZ91" s="108"/>
      <c r="DA91" s="108"/>
      <c r="DB91" s="108"/>
      <c r="DC91" s="108"/>
      <c r="DD91" s="108"/>
      <c r="DE91" s="108"/>
      <c r="DF91" s="108"/>
      <c r="DG91" s="108"/>
      <c r="DH91" s="108"/>
      <c r="DI91" s="108"/>
      <c r="DJ91" s="108"/>
      <c r="DK91" s="108"/>
      <c r="DL91" s="108"/>
      <c r="DM91" s="108"/>
      <c r="DN91" s="108"/>
      <c r="DO91" s="108"/>
      <c r="DP91" s="108"/>
      <c r="DQ91" s="108"/>
      <c r="DR91" s="108"/>
      <c r="DS91" s="108"/>
      <c r="DT91" s="108"/>
      <c r="DU91" s="108"/>
      <c r="DV91" s="108"/>
      <c r="DW91" s="108"/>
      <c r="DX91" s="108"/>
      <c r="DY91" s="108"/>
      <c r="DZ91" s="108"/>
      <c r="EA91" s="108"/>
      <c r="EB91" s="102">
        <f t="shared" si="6"/>
        <v>0</v>
      </c>
      <c r="EC91" s="103"/>
      <c r="ED91" s="104">
        <f t="shared" si="7"/>
        <v>0</v>
      </c>
    </row>
    <row r="92" spans="1:134" s="105" customFormat="1" ht="30" customHeight="1">
      <c r="A92" s="71"/>
      <c r="B92" s="106">
        <v>16550</v>
      </c>
      <c r="C92" s="97" t="s">
        <v>880</v>
      </c>
      <c r="D92" s="98" t="s">
        <v>601</v>
      </c>
      <c r="E92" s="98"/>
      <c r="F92" s="98"/>
      <c r="G92" s="98"/>
      <c r="H92" s="9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  <c r="AB92" s="108"/>
      <c r="AC92" s="108"/>
      <c r="AD92" s="108"/>
      <c r="AE92" s="108"/>
      <c r="AF92" s="108"/>
      <c r="AG92" s="108"/>
      <c r="AH92" s="108"/>
      <c r="AI92" s="108"/>
      <c r="AJ92" s="108"/>
      <c r="AK92" s="108"/>
      <c r="AL92" s="108"/>
      <c r="AM92" s="108"/>
      <c r="AN92" s="108"/>
      <c r="AO92" s="108"/>
      <c r="AP92" s="108"/>
      <c r="AQ92" s="108"/>
      <c r="AR92" s="108"/>
      <c r="AS92" s="108"/>
      <c r="AT92" s="108"/>
      <c r="AU92" s="108"/>
      <c r="AV92" s="108"/>
      <c r="AW92" s="108"/>
      <c r="AX92" s="108"/>
      <c r="AY92" s="108"/>
      <c r="AZ92" s="108"/>
      <c r="BA92" s="108"/>
      <c r="BB92" s="108"/>
      <c r="BC92" s="108"/>
      <c r="BD92" s="108"/>
      <c r="BE92" s="108"/>
      <c r="BF92" s="108"/>
      <c r="BG92" s="108"/>
      <c r="BH92" s="108"/>
      <c r="BI92" s="108"/>
      <c r="BJ92" s="108"/>
      <c r="BK92" s="101"/>
      <c r="BL92" s="101"/>
      <c r="BM92" s="108"/>
      <c r="BN92" s="101"/>
      <c r="BO92" s="101"/>
      <c r="BP92" s="108"/>
      <c r="BQ92" s="108"/>
      <c r="BR92" s="108"/>
      <c r="BS92" s="108"/>
      <c r="BT92" s="108"/>
      <c r="BU92" s="108"/>
      <c r="BV92" s="108"/>
      <c r="BW92" s="108"/>
      <c r="BX92" s="108"/>
      <c r="BY92" s="108"/>
      <c r="BZ92" s="108"/>
      <c r="CA92" s="108"/>
      <c r="CB92" s="63"/>
      <c r="CC92" s="101"/>
      <c r="CD92" s="108"/>
      <c r="CE92" s="108"/>
      <c r="CF92" s="108"/>
      <c r="CG92" s="108"/>
      <c r="CH92" s="108"/>
      <c r="CI92" s="108"/>
      <c r="CJ92" s="108"/>
      <c r="CK92" s="108"/>
      <c r="CL92" s="108"/>
      <c r="CM92" s="108">
        <f>3*CM3</f>
        <v>4556.7599999999993</v>
      </c>
      <c r="CN92" s="108"/>
      <c r="CO92" s="108"/>
      <c r="CP92" s="108"/>
      <c r="CQ92" s="108"/>
      <c r="CR92" s="108"/>
      <c r="CS92" s="108"/>
      <c r="CT92" s="108"/>
      <c r="CU92" s="108"/>
      <c r="CV92" s="108"/>
      <c r="CW92" s="108"/>
      <c r="CX92" s="108"/>
      <c r="CY92" s="108"/>
      <c r="CZ92" s="108"/>
      <c r="DA92" s="108"/>
      <c r="DB92" s="108"/>
      <c r="DC92" s="108"/>
      <c r="DD92" s="108"/>
      <c r="DE92" s="108"/>
      <c r="DF92" s="108"/>
      <c r="DG92" s="108"/>
      <c r="DH92" s="108"/>
      <c r="DI92" s="108"/>
      <c r="DJ92" s="108"/>
      <c r="DK92" s="108"/>
      <c r="DL92" s="108"/>
      <c r="DM92" s="108"/>
      <c r="DN92" s="108"/>
      <c r="DO92" s="108"/>
      <c r="DP92" s="108"/>
      <c r="DQ92" s="108"/>
      <c r="DR92" s="108"/>
      <c r="DS92" s="108"/>
      <c r="DT92" s="108"/>
      <c r="DU92" s="108"/>
      <c r="DV92" s="108"/>
      <c r="DW92" s="108"/>
      <c r="DX92" s="108"/>
      <c r="DY92" s="108"/>
      <c r="DZ92" s="108"/>
      <c r="EA92" s="108"/>
      <c r="EB92" s="102">
        <f t="shared" si="6"/>
        <v>4556.7599999999993</v>
      </c>
      <c r="EC92" s="103"/>
      <c r="ED92" s="104">
        <f t="shared" si="7"/>
        <v>0</v>
      </c>
    </row>
    <row r="93" spans="1:134" s="105" customFormat="1" ht="30" customHeight="1">
      <c r="A93" s="71"/>
      <c r="B93" s="126">
        <v>15093</v>
      </c>
      <c r="C93" s="97" t="s">
        <v>881</v>
      </c>
      <c r="D93" s="98" t="s">
        <v>601</v>
      </c>
      <c r="E93" s="98"/>
      <c r="F93" s="98"/>
      <c r="G93" s="98"/>
      <c r="H93" s="9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8"/>
      <c r="BG93" s="108"/>
      <c r="BH93" s="108"/>
      <c r="BI93" s="108"/>
      <c r="BJ93" s="108"/>
      <c r="BK93" s="101"/>
      <c r="BL93" s="101"/>
      <c r="BM93" s="108"/>
      <c r="BN93" s="101"/>
      <c r="BO93" s="101"/>
      <c r="BP93" s="108"/>
      <c r="BQ93" s="108"/>
      <c r="BR93" s="108"/>
      <c r="BS93" s="108"/>
      <c r="BT93" s="108"/>
      <c r="BU93" s="108"/>
      <c r="BV93" s="108"/>
      <c r="BW93" s="108"/>
      <c r="BX93" s="108"/>
      <c r="BY93" s="108"/>
      <c r="BZ93" s="108"/>
      <c r="CA93" s="108"/>
      <c r="CB93" s="63"/>
      <c r="CC93" s="101"/>
      <c r="CD93" s="108"/>
      <c r="CE93" s="108"/>
      <c r="CF93" s="108"/>
      <c r="CG93" s="108"/>
      <c r="CH93" s="108"/>
      <c r="CI93" s="108"/>
      <c r="CJ93" s="108"/>
      <c r="CK93" s="108"/>
      <c r="CL93" s="108"/>
      <c r="CM93" s="108"/>
      <c r="CN93" s="108">
        <f>3*CN3</f>
        <v>13712.162999999997</v>
      </c>
      <c r="CO93" s="108"/>
      <c r="CP93" s="108"/>
      <c r="CQ93" s="108"/>
      <c r="CR93" s="108"/>
      <c r="CS93" s="108"/>
      <c r="CT93" s="108"/>
      <c r="CU93" s="108"/>
      <c r="CV93" s="108"/>
      <c r="CW93" s="108"/>
      <c r="CX93" s="108"/>
      <c r="CY93" s="108"/>
      <c r="CZ93" s="108"/>
      <c r="DA93" s="108"/>
      <c r="DB93" s="108"/>
      <c r="DC93" s="108"/>
      <c r="DD93" s="108"/>
      <c r="DE93" s="108"/>
      <c r="DF93" s="108"/>
      <c r="DG93" s="108"/>
      <c r="DH93" s="108"/>
      <c r="DI93" s="108"/>
      <c r="DJ93" s="108"/>
      <c r="DK93" s="108"/>
      <c r="DL93" s="108"/>
      <c r="DM93" s="108"/>
      <c r="DN93" s="108"/>
      <c r="DO93" s="108"/>
      <c r="DP93" s="108"/>
      <c r="DQ93" s="108"/>
      <c r="DR93" s="108"/>
      <c r="DS93" s="108"/>
      <c r="DT93" s="108"/>
      <c r="DU93" s="108"/>
      <c r="DV93" s="108"/>
      <c r="DW93" s="108"/>
      <c r="DX93" s="108"/>
      <c r="DY93" s="108"/>
      <c r="DZ93" s="108"/>
      <c r="EA93" s="108"/>
      <c r="EB93" s="102">
        <f t="shared" si="6"/>
        <v>13712.162999999997</v>
      </c>
      <c r="EC93" s="103"/>
      <c r="ED93" s="104">
        <f t="shared" si="7"/>
        <v>0</v>
      </c>
    </row>
    <row r="94" spans="1:134" s="143" customFormat="1" ht="15.75" customHeight="1">
      <c r="A94" s="71"/>
      <c r="B94" s="140">
        <v>15075</v>
      </c>
      <c r="C94" s="114" t="s">
        <v>882</v>
      </c>
      <c r="D94" s="98" t="s">
        <v>787</v>
      </c>
      <c r="E94" s="98"/>
      <c r="F94" s="98"/>
      <c r="G94" s="98"/>
      <c r="H94" s="9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  <c r="AT94" s="108"/>
      <c r="AU94" s="108"/>
      <c r="AV94" s="108"/>
      <c r="AW94" s="108"/>
      <c r="AX94" s="108"/>
      <c r="AY94" s="108"/>
      <c r="AZ94" s="108"/>
      <c r="BA94" s="108"/>
      <c r="BB94" s="108"/>
      <c r="BC94" s="108"/>
      <c r="BD94" s="108"/>
      <c r="BE94" s="108"/>
      <c r="BF94" s="108"/>
      <c r="BG94" s="108"/>
      <c r="BH94" s="108"/>
      <c r="BI94" s="108"/>
      <c r="BJ94" s="112">
        <f>6*BJ3</f>
        <v>6</v>
      </c>
      <c r="BK94" s="112">
        <f>6*BK3</f>
        <v>54</v>
      </c>
      <c r="BL94" s="112">
        <f>6*BL3</f>
        <v>0</v>
      </c>
      <c r="BM94" s="107">
        <f>3*BM3</f>
        <v>9</v>
      </c>
      <c r="BN94" s="112">
        <f>3*BN3</f>
        <v>48</v>
      </c>
      <c r="BO94" s="112">
        <f>3*BO3</f>
        <v>0</v>
      </c>
      <c r="BP94" s="107">
        <f>3*BP3</f>
        <v>0</v>
      </c>
      <c r="BQ94" s="107">
        <f>6*BQ3</f>
        <v>0</v>
      </c>
      <c r="BR94" s="107">
        <f>6*BR3</f>
        <v>138</v>
      </c>
      <c r="BS94" s="107">
        <f>3*BS3</f>
        <v>15</v>
      </c>
      <c r="BT94" s="108"/>
      <c r="BU94" s="108"/>
      <c r="BV94" s="108"/>
      <c r="BW94" s="108"/>
      <c r="BX94" s="108"/>
      <c r="BY94" s="108"/>
      <c r="BZ94" s="108"/>
      <c r="CA94" s="108"/>
      <c r="CB94" s="63"/>
      <c r="CC94" s="101"/>
      <c r="CD94" s="108"/>
      <c r="CE94" s="108"/>
      <c r="CF94" s="108"/>
      <c r="CG94" s="108"/>
      <c r="CH94" s="108"/>
      <c r="CI94" s="108"/>
      <c r="CJ94" s="108"/>
      <c r="CK94" s="108"/>
      <c r="CL94" s="108"/>
      <c r="CM94" s="108"/>
      <c r="CN94" s="108"/>
      <c r="CO94" s="108"/>
      <c r="CP94" s="108"/>
      <c r="CQ94" s="108"/>
      <c r="CR94" s="108"/>
      <c r="CS94" s="108"/>
      <c r="CT94" s="108"/>
      <c r="CU94" s="108"/>
      <c r="CV94" s="108"/>
      <c r="CW94" s="108"/>
      <c r="CX94" s="108"/>
      <c r="CY94" s="108"/>
      <c r="CZ94" s="108"/>
      <c r="DA94" s="108"/>
      <c r="DB94" s="108"/>
      <c r="DC94" s="108"/>
      <c r="DD94" s="108"/>
      <c r="DE94" s="108"/>
      <c r="DF94" s="108"/>
      <c r="DG94" s="108"/>
      <c r="DH94" s="108"/>
      <c r="DI94" s="108"/>
      <c r="DJ94" s="108"/>
      <c r="DK94" s="108"/>
      <c r="DL94" s="108"/>
      <c r="DM94" s="108"/>
      <c r="DN94" s="108"/>
      <c r="DO94" s="108"/>
      <c r="DP94" s="108"/>
      <c r="DQ94" s="108"/>
      <c r="DR94" s="108"/>
      <c r="DS94" s="108"/>
      <c r="DT94" s="108"/>
      <c r="DU94" s="108"/>
      <c r="DV94" s="108"/>
      <c r="DW94" s="108"/>
      <c r="DX94" s="108"/>
      <c r="DY94" s="108"/>
      <c r="DZ94" s="108"/>
      <c r="EA94" s="108"/>
      <c r="EB94" s="102">
        <f t="shared" si="6"/>
        <v>270</v>
      </c>
      <c r="EC94" s="103"/>
      <c r="ED94" s="104">
        <f t="shared" si="7"/>
        <v>0</v>
      </c>
    </row>
    <row r="95" spans="1:134" s="105" customFormat="1" ht="15.75" customHeight="1">
      <c r="A95" s="71"/>
      <c r="B95" s="144">
        <v>10372</v>
      </c>
      <c r="C95" s="145" t="s">
        <v>883</v>
      </c>
      <c r="D95" s="98" t="s">
        <v>787</v>
      </c>
      <c r="E95" s="98"/>
      <c r="F95" s="98"/>
      <c r="G95" s="98"/>
      <c r="H95" s="9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08"/>
      <c r="AH95" s="108"/>
      <c r="AI95" s="108"/>
      <c r="AJ95" s="108"/>
      <c r="AK95" s="108"/>
      <c r="AL95" s="108"/>
      <c r="AM95" s="108"/>
      <c r="AN95" s="108"/>
      <c r="AO95" s="108"/>
      <c r="AP95" s="108"/>
      <c r="AQ95" s="108"/>
      <c r="AR95" s="108"/>
      <c r="AS95" s="108"/>
      <c r="AT95" s="108"/>
      <c r="AU95" s="108"/>
      <c r="AV95" s="108"/>
      <c r="AW95" s="108"/>
      <c r="AX95" s="108"/>
      <c r="AY95" s="108"/>
      <c r="AZ95" s="108"/>
      <c r="BA95" s="108"/>
      <c r="BB95" s="108"/>
      <c r="BC95" s="108"/>
      <c r="BD95" s="108"/>
      <c r="BE95" s="108"/>
      <c r="BF95" s="108"/>
      <c r="BG95" s="108"/>
      <c r="BH95" s="108"/>
      <c r="BI95" s="108"/>
      <c r="BJ95" s="108"/>
      <c r="BK95" s="101"/>
      <c r="BL95" s="101"/>
      <c r="BM95" s="108"/>
      <c r="BN95" s="101"/>
      <c r="BO95" s="101"/>
      <c r="BP95" s="101"/>
      <c r="BQ95" s="101"/>
      <c r="BR95" s="108"/>
      <c r="BS95" s="108"/>
      <c r="BT95" s="108"/>
      <c r="BU95" s="108"/>
      <c r="BV95" s="108"/>
      <c r="BW95" s="108"/>
      <c r="BX95" s="108"/>
      <c r="BY95" s="108"/>
      <c r="BZ95" s="108"/>
      <c r="CA95" s="108"/>
      <c r="CB95" s="63"/>
      <c r="CC95" s="101"/>
      <c r="CD95" s="108"/>
      <c r="CE95" s="108"/>
      <c r="CF95" s="108"/>
      <c r="CG95" s="108"/>
      <c r="CH95" s="108"/>
      <c r="CI95" s="108"/>
      <c r="CJ95" s="108"/>
      <c r="CK95" s="108"/>
      <c r="CL95" s="108"/>
      <c r="CM95" s="108"/>
      <c r="CN95" s="108"/>
      <c r="CO95" s="108"/>
      <c r="CP95" s="108"/>
      <c r="CQ95" s="108"/>
      <c r="CR95" s="108"/>
      <c r="CS95" s="107">
        <f>1*CS3</f>
        <v>0</v>
      </c>
      <c r="CT95" s="108"/>
      <c r="CU95" s="108"/>
      <c r="CV95" s="108"/>
      <c r="CW95" s="108"/>
      <c r="CX95" s="108"/>
      <c r="CY95" s="108"/>
      <c r="CZ95" s="108"/>
      <c r="DA95" s="108"/>
      <c r="DB95" s="108"/>
      <c r="DC95" s="108"/>
      <c r="DD95" s="108"/>
      <c r="DE95" s="108"/>
      <c r="DF95" s="108"/>
      <c r="DG95" s="108"/>
      <c r="DH95" s="108"/>
      <c r="DI95" s="108"/>
      <c r="DJ95" s="108"/>
      <c r="DK95" s="108"/>
      <c r="DL95" s="108"/>
      <c r="DM95" s="108"/>
      <c r="DN95" s="108"/>
      <c r="DO95" s="108"/>
      <c r="DP95" s="108"/>
      <c r="DQ95" s="108"/>
      <c r="DR95" s="108"/>
      <c r="DS95" s="108"/>
      <c r="DT95" s="108"/>
      <c r="DU95" s="108"/>
      <c r="DV95" s="108"/>
      <c r="DW95" s="108"/>
      <c r="DX95" s="108"/>
      <c r="DY95" s="108"/>
      <c r="DZ95" s="108"/>
      <c r="EA95" s="108"/>
      <c r="EB95" s="102">
        <f t="shared" si="6"/>
        <v>0</v>
      </c>
      <c r="EC95" s="103"/>
      <c r="ED95" s="104">
        <f t="shared" si="7"/>
        <v>0</v>
      </c>
    </row>
    <row r="96" spans="1:134" s="105" customFormat="1" ht="15.75" customHeight="1">
      <c r="A96" s="71"/>
      <c r="B96" s="144">
        <v>10371</v>
      </c>
      <c r="C96" s="145" t="s">
        <v>884</v>
      </c>
      <c r="D96" s="98" t="s">
        <v>787</v>
      </c>
      <c r="E96" s="98"/>
      <c r="F96" s="98"/>
      <c r="G96" s="98"/>
      <c r="H96" s="9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  <c r="AT96" s="108"/>
      <c r="AU96" s="108"/>
      <c r="AV96" s="108"/>
      <c r="AW96" s="108"/>
      <c r="AX96" s="108"/>
      <c r="AY96" s="108"/>
      <c r="AZ96" s="108"/>
      <c r="BA96" s="108"/>
      <c r="BB96" s="108"/>
      <c r="BC96" s="108"/>
      <c r="BD96" s="108"/>
      <c r="BE96" s="108"/>
      <c r="BF96" s="108"/>
      <c r="BG96" s="108"/>
      <c r="BH96" s="108"/>
      <c r="BI96" s="108"/>
      <c r="BJ96" s="108"/>
      <c r="BK96" s="101"/>
      <c r="BL96" s="101"/>
      <c r="BM96" s="108"/>
      <c r="BN96" s="101"/>
      <c r="BO96" s="101"/>
      <c r="BP96" s="101"/>
      <c r="BQ96" s="101"/>
      <c r="BR96" s="108"/>
      <c r="BS96" s="108"/>
      <c r="BT96" s="108"/>
      <c r="BU96" s="108"/>
      <c r="BV96" s="108"/>
      <c r="BW96" s="108"/>
      <c r="BX96" s="108"/>
      <c r="BY96" s="108"/>
      <c r="BZ96" s="108"/>
      <c r="CA96" s="108"/>
      <c r="CB96" s="63"/>
      <c r="CC96" s="101"/>
      <c r="CD96" s="108"/>
      <c r="CE96" s="108"/>
      <c r="CF96" s="108"/>
      <c r="CG96" s="108"/>
      <c r="CH96" s="108"/>
      <c r="CI96" s="108"/>
      <c r="CJ96" s="108"/>
      <c r="CK96" s="108"/>
      <c r="CL96" s="108"/>
      <c r="CM96" s="108"/>
      <c r="CN96" s="108"/>
      <c r="CO96" s="108"/>
      <c r="CP96" s="108"/>
      <c r="CQ96" s="108"/>
      <c r="CR96" s="108"/>
      <c r="CS96" s="108"/>
      <c r="CT96" s="107">
        <f>1*CT3</f>
        <v>0</v>
      </c>
      <c r="CU96" s="108"/>
      <c r="CV96" s="108"/>
      <c r="CW96" s="108"/>
      <c r="CX96" s="108"/>
      <c r="CY96" s="108"/>
      <c r="CZ96" s="108"/>
      <c r="DA96" s="108"/>
      <c r="DB96" s="108"/>
      <c r="DC96" s="108"/>
      <c r="DD96" s="108"/>
      <c r="DE96" s="108"/>
      <c r="DF96" s="108"/>
      <c r="DG96" s="108"/>
      <c r="DH96" s="108"/>
      <c r="DI96" s="108"/>
      <c r="DJ96" s="108"/>
      <c r="DK96" s="108"/>
      <c r="DL96" s="108"/>
      <c r="DM96" s="108"/>
      <c r="DN96" s="108"/>
      <c r="DO96" s="108"/>
      <c r="DP96" s="108"/>
      <c r="DQ96" s="108"/>
      <c r="DR96" s="108"/>
      <c r="DS96" s="108"/>
      <c r="DT96" s="108"/>
      <c r="DU96" s="108"/>
      <c r="DV96" s="108"/>
      <c r="DW96" s="108"/>
      <c r="DX96" s="108"/>
      <c r="DY96" s="108"/>
      <c r="DZ96" s="108"/>
      <c r="EA96" s="108"/>
      <c r="EB96" s="102">
        <f t="shared" si="6"/>
        <v>0</v>
      </c>
      <c r="EC96" s="103"/>
      <c r="ED96" s="104">
        <f t="shared" si="7"/>
        <v>0</v>
      </c>
    </row>
    <row r="97" spans="1:134" s="105" customFormat="1" ht="15.75" customHeight="1">
      <c r="A97" s="71"/>
      <c r="B97" s="144">
        <v>10365</v>
      </c>
      <c r="C97" s="145" t="s">
        <v>885</v>
      </c>
      <c r="D97" s="98" t="s">
        <v>787</v>
      </c>
      <c r="E97" s="98"/>
      <c r="F97" s="98"/>
      <c r="G97" s="98"/>
      <c r="H97" s="9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08"/>
      <c r="AH97" s="108"/>
      <c r="AI97" s="108"/>
      <c r="AJ97" s="108"/>
      <c r="AK97" s="108"/>
      <c r="AL97" s="108"/>
      <c r="AM97" s="108"/>
      <c r="AN97" s="108"/>
      <c r="AO97" s="108"/>
      <c r="AP97" s="108"/>
      <c r="AQ97" s="108"/>
      <c r="AR97" s="108"/>
      <c r="AS97" s="108"/>
      <c r="AT97" s="108"/>
      <c r="AU97" s="108"/>
      <c r="AV97" s="108"/>
      <c r="AW97" s="108"/>
      <c r="AX97" s="108"/>
      <c r="AY97" s="108"/>
      <c r="AZ97" s="108"/>
      <c r="BA97" s="108"/>
      <c r="BB97" s="108"/>
      <c r="BC97" s="108"/>
      <c r="BD97" s="108"/>
      <c r="BE97" s="108"/>
      <c r="BF97" s="108"/>
      <c r="BG97" s="108"/>
      <c r="BH97" s="108"/>
      <c r="BI97" s="108"/>
      <c r="BJ97" s="108"/>
      <c r="BK97" s="101"/>
      <c r="BL97" s="101"/>
      <c r="BM97" s="108"/>
      <c r="BN97" s="101"/>
      <c r="BO97" s="101"/>
      <c r="BP97" s="101"/>
      <c r="BQ97" s="101"/>
      <c r="BR97" s="108"/>
      <c r="BS97" s="108"/>
      <c r="BT97" s="108"/>
      <c r="BU97" s="108"/>
      <c r="BV97" s="108"/>
      <c r="BW97" s="108"/>
      <c r="BX97" s="108"/>
      <c r="BY97" s="108"/>
      <c r="BZ97" s="108"/>
      <c r="CA97" s="108"/>
      <c r="CB97" s="63"/>
      <c r="CC97" s="101"/>
      <c r="CD97" s="108"/>
      <c r="CE97" s="108"/>
      <c r="CF97" s="108"/>
      <c r="CG97" s="108"/>
      <c r="CH97" s="108"/>
      <c r="CI97" s="108"/>
      <c r="CJ97" s="108"/>
      <c r="CK97" s="108"/>
      <c r="CL97" s="108"/>
      <c r="CM97" s="108"/>
      <c r="CN97" s="108"/>
      <c r="CO97" s="108"/>
      <c r="CP97" s="108"/>
      <c r="CQ97" s="108"/>
      <c r="CR97" s="108"/>
      <c r="CS97" s="108"/>
      <c r="CT97" s="108"/>
      <c r="CU97" s="107">
        <f>1*CU3</f>
        <v>0</v>
      </c>
      <c r="CV97" s="108"/>
      <c r="CW97" s="108"/>
      <c r="CX97" s="108"/>
      <c r="CY97" s="108"/>
      <c r="CZ97" s="108"/>
      <c r="DA97" s="108"/>
      <c r="DB97" s="108"/>
      <c r="DC97" s="108"/>
      <c r="DD97" s="108"/>
      <c r="DE97" s="108"/>
      <c r="DF97" s="108"/>
      <c r="DG97" s="108"/>
      <c r="DH97" s="108"/>
      <c r="DI97" s="108"/>
      <c r="DJ97" s="108"/>
      <c r="DK97" s="108"/>
      <c r="DL97" s="108"/>
      <c r="DM97" s="108"/>
      <c r="DN97" s="108"/>
      <c r="DO97" s="108"/>
      <c r="DP97" s="108"/>
      <c r="DQ97" s="108"/>
      <c r="DR97" s="108"/>
      <c r="DS97" s="108"/>
      <c r="DT97" s="108"/>
      <c r="DU97" s="108"/>
      <c r="DV97" s="108"/>
      <c r="DW97" s="108"/>
      <c r="DX97" s="108"/>
      <c r="DY97" s="108"/>
      <c r="DZ97" s="108"/>
      <c r="EA97" s="108"/>
      <c r="EB97" s="102">
        <f t="shared" si="6"/>
        <v>0</v>
      </c>
      <c r="EC97" s="103"/>
      <c r="ED97" s="104">
        <f t="shared" si="7"/>
        <v>0</v>
      </c>
    </row>
    <row r="98" spans="1:134" s="105" customFormat="1" ht="15.75" customHeight="1">
      <c r="A98" s="71"/>
      <c r="B98" s="144">
        <v>10370</v>
      </c>
      <c r="C98" s="145" t="s">
        <v>886</v>
      </c>
      <c r="D98" s="98" t="s">
        <v>787</v>
      </c>
      <c r="E98" s="98"/>
      <c r="F98" s="98"/>
      <c r="G98" s="98"/>
      <c r="H98" s="9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  <c r="BH98" s="108"/>
      <c r="BI98" s="108"/>
      <c r="BJ98" s="108"/>
      <c r="BK98" s="101"/>
      <c r="BL98" s="101"/>
      <c r="BM98" s="108"/>
      <c r="BN98" s="101"/>
      <c r="BO98" s="101"/>
      <c r="BP98" s="101"/>
      <c r="BQ98" s="101"/>
      <c r="BR98" s="108"/>
      <c r="BS98" s="108"/>
      <c r="BT98" s="108"/>
      <c r="BU98" s="108"/>
      <c r="BV98" s="108"/>
      <c r="BW98" s="108"/>
      <c r="BX98" s="108"/>
      <c r="BY98" s="108"/>
      <c r="BZ98" s="108"/>
      <c r="CA98" s="108"/>
      <c r="CB98" s="63"/>
      <c r="CC98" s="101"/>
      <c r="CD98" s="108"/>
      <c r="CE98" s="108"/>
      <c r="CF98" s="108"/>
      <c r="CG98" s="108"/>
      <c r="CH98" s="108"/>
      <c r="CI98" s="108"/>
      <c r="CJ98" s="108"/>
      <c r="CK98" s="108"/>
      <c r="CL98" s="108"/>
      <c r="CM98" s="108"/>
      <c r="CN98" s="108"/>
      <c r="CO98" s="108"/>
      <c r="CP98" s="108"/>
      <c r="CQ98" s="108"/>
      <c r="CR98" s="108"/>
      <c r="CS98" s="108"/>
      <c r="CT98" s="108"/>
      <c r="CU98" s="108"/>
      <c r="CV98" s="107">
        <f>1*CV3</f>
        <v>0</v>
      </c>
      <c r="CW98" s="108"/>
      <c r="CX98" s="108"/>
      <c r="CY98" s="108"/>
      <c r="CZ98" s="108"/>
      <c r="DA98" s="108"/>
      <c r="DB98" s="108"/>
      <c r="DC98" s="108"/>
      <c r="DD98" s="108"/>
      <c r="DE98" s="108"/>
      <c r="DF98" s="108"/>
      <c r="DG98" s="108"/>
      <c r="DH98" s="108"/>
      <c r="DI98" s="108"/>
      <c r="DJ98" s="108"/>
      <c r="DK98" s="108"/>
      <c r="DL98" s="108"/>
      <c r="DM98" s="108"/>
      <c r="DN98" s="108"/>
      <c r="DO98" s="108"/>
      <c r="DP98" s="108"/>
      <c r="DQ98" s="108"/>
      <c r="DR98" s="108"/>
      <c r="DS98" s="108"/>
      <c r="DT98" s="108"/>
      <c r="DU98" s="108"/>
      <c r="DV98" s="108"/>
      <c r="DW98" s="108"/>
      <c r="DX98" s="108"/>
      <c r="DY98" s="108"/>
      <c r="DZ98" s="108"/>
      <c r="EA98" s="108"/>
      <c r="EB98" s="102">
        <f t="shared" si="6"/>
        <v>0</v>
      </c>
      <c r="EC98" s="103"/>
      <c r="ED98" s="104">
        <f t="shared" si="7"/>
        <v>0</v>
      </c>
    </row>
    <row r="99" spans="1:134" s="105" customFormat="1" ht="15.75" customHeight="1">
      <c r="A99" s="71"/>
      <c r="B99" s="144">
        <v>10373</v>
      </c>
      <c r="C99" s="145" t="s">
        <v>887</v>
      </c>
      <c r="D99" s="98" t="s">
        <v>787</v>
      </c>
      <c r="E99" s="98"/>
      <c r="F99" s="98"/>
      <c r="G99" s="98"/>
      <c r="H99" s="9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  <c r="AJ99" s="108"/>
      <c r="AK99" s="108"/>
      <c r="AL99" s="108"/>
      <c r="AM99" s="108"/>
      <c r="AN99" s="108"/>
      <c r="AO99" s="108"/>
      <c r="AP99" s="108"/>
      <c r="AQ99" s="108"/>
      <c r="AR99" s="108"/>
      <c r="AS99" s="108"/>
      <c r="AT99" s="108"/>
      <c r="AU99" s="108"/>
      <c r="AV99" s="108"/>
      <c r="AW99" s="108"/>
      <c r="AX99" s="108"/>
      <c r="AY99" s="108"/>
      <c r="AZ99" s="108"/>
      <c r="BA99" s="108"/>
      <c r="BB99" s="108"/>
      <c r="BC99" s="108"/>
      <c r="BD99" s="108"/>
      <c r="BE99" s="108"/>
      <c r="BF99" s="108"/>
      <c r="BG99" s="108"/>
      <c r="BH99" s="108"/>
      <c r="BI99" s="108"/>
      <c r="BJ99" s="108"/>
      <c r="BK99" s="101"/>
      <c r="BL99" s="101"/>
      <c r="BM99" s="108"/>
      <c r="BN99" s="101"/>
      <c r="BO99" s="101"/>
      <c r="BP99" s="101"/>
      <c r="BQ99" s="101"/>
      <c r="BR99" s="108"/>
      <c r="BS99" s="108"/>
      <c r="BT99" s="108"/>
      <c r="BU99" s="108"/>
      <c r="BV99" s="108"/>
      <c r="BW99" s="108"/>
      <c r="BX99" s="108"/>
      <c r="BY99" s="108"/>
      <c r="BZ99" s="108"/>
      <c r="CA99" s="108"/>
      <c r="CB99" s="63"/>
      <c r="CC99" s="101"/>
      <c r="CD99" s="108"/>
      <c r="CE99" s="108"/>
      <c r="CF99" s="108"/>
      <c r="CG99" s="108"/>
      <c r="CH99" s="108"/>
      <c r="CI99" s="108"/>
      <c r="CJ99" s="108"/>
      <c r="CK99" s="108"/>
      <c r="CL99" s="108"/>
      <c r="CM99" s="108"/>
      <c r="CN99" s="108"/>
      <c r="CO99" s="108"/>
      <c r="CP99" s="108"/>
      <c r="CQ99" s="108"/>
      <c r="CR99" s="108"/>
      <c r="CS99" s="108"/>
      <c r="CT99" s="108"/>
      <c r="CU99" s="108"/>
      <c r="CV99" s="108"/>
      <c r="CW99" s="107">
        <f>1*CW3</f>
        <v>0</v>
      </c>
      <c r="CX99" s="108"/>
      <c r="CY99" s="108"/>
      <c r="CZ99" s="108"/>
      <c r="DA99" s="108"/>
      <c r="DB99" s="108"/>
      <c r="DC99" s="108"/>
      <c r="DD99" s="108"/>
      <c r="DE99" s="108"/>
      <c r="DF99" s="108"/>
      <c r="DG99" s="108"/>
      <c r="DH99" s="108"/>
      <c r="DI99" s="108"/>
      <c r="DJ99" s="108"/>
      <c r="DK99" s="108"/>
      <c r="DL99" s="108"/>
      <c r="DM99" s="108"/>
      <c r="DN99" s="108"/>
      <c r="DO99" s="108"/>
      <c r="DP99" s="108"/>
      <c r="DQ99" s="108"/>
      <c r="DR99" s="108"/>
      <c r="DS99" s="108"/>
      <c r="DT99" s="108"/>
      <c r="DU99" s="108"/>
      <c r="DV99" s="108"/>
      <c r="DW99" s="108"/>
      <c r="DX99" s="108"/>
      <c r="DY99" s="108"/>
      <c r="DZ99" s="108"/>
      <c r="EA99" s="108"/>
      <c r="EB99" s="102">
        <f t="shared" si="6"/>
        <v>0</v>
      </c>
      <c r="EC99" s="103"/>
      <c r="ED99" s="104">
        <f t="shared" si="7"/>
        <v>0</v>
      </c>
    </row>
    <row r="100" spans="1:134" s="105" customFormat="1" ht="15.75" customHeight="1">
      <c r="A100" s="71"/>
      <c r="B100" s="144">
        <v>10367</v>
      </c>
      <c r="C100" s="146" t="s">
        <v>888</v>
      </c>
      <c r="D100" s="98" t="s">
        <v>787</v>
      </c>
      <c r="E100" s="98"/>
      <c r="F100" s="98"/>
      <c r="G100" s="98"/>
      <c r="H100" s="9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  <c r="AB100" s="108"/>
      <c r="AC100" s="108"/>
      <c r="AD100" s="108"/>
      <c r="AE100" s="108"/>
      <c r="AF100" s="108"/>
      <c r="AG100" s="108"/>
      <c r="AH100" s="108"/>
      <c r="AI100" s="108"/>
      <c r="AJ100" s="108"/>
      <c r="AK100" s="108"/>
      <c r="AL100" s="108"/>
      <c r="AM100" s="108"/>
      <c r="AN100" s="108"/>
      <c r="AO100" s="108"/>
      <c r="AP100" s="108"/>
      <c r="AQ100" s="108"/>
      <c r="AR100" s="108"/>
      <c r="AS100" s="108"/>
      <c r="AT100" s="108"/>
      <c r="AU100" s="108"/>
      <c r="AV100" s="108"/>
      <c r="AW100" s="108"/>
      <c r="AX100" s="108"/>
      <c r="AY100" s="108"/>
      <c r="AZ100" s="108"/>
      <c r="BA100" s="108"/>
      <c r="BB100" s="108"/>
      <c r="BC100" s="108"/>
      <c r="BD100" s="108"/>
      <c r="BE100" s="108"/>
      <c r="BF100" s="108"/>
      <c r="BG100" s="108"/>
      <c r="BH100" s="108"/>
      <c r="BI100" s="108"/>
      <c r="BJ100" s="108"/>
      <c r="BK100" s="101"/>
      <c r="BL100" s="101"/>
      <c r="BM100" s="108"/>
      <c r="BN100" s="101"/>
      <c r="BO100" s="101"/>
      <c r="BP100" s="101"/>
      <c r="BQ100" s="101"/>
      <c r="BR100" s="108"/>
      <c r="BS100" s="108"/>
      <c r="BT100" s="108"/>
      <c r="BU100" s="108"/>
      <c r="BV100" s="108"/>
      <c r="BW100" s="108"/>
      <c r="BX100" s="108"/>
      <c r="BY100" s="108"/>
      <c r="BZ100" s="108"/>
      <c r="CA100" s="108"/>
      <c r="CB100" s="63"/>
      <c r="CC100" s="101"/>
      <c r="CD100" s="108"/>
      <c r="CE100" s="108"/>
      <c r="CF100" s="108"/>
      <c r="CG100" s="108"/>
      <c r="CH100" s="108"/>
      <c r="CI100" s="108"/>
      <c r="CJ100" s="108"/>
      <c r="CK100" s="108"/>
      <c r="CL100" s="108"/>
      <c r="CM100" s="108"/>
      <c r="CN100" s="108"/>
      <c r="CO100" s="108"/>
      <c r="CP100" s="108"/>
      <c r="CQ100" s="108"/>
      <c r="CR100" s="108"/>
      <c r="CS100" s="108"/>
      <c r="CT100" s="108"/>
      <c r="CU100" s="108"/>
      <c r="CV100" s="108"/>
      <c r="CW100" s="108"/>
      <c r="CX100" s="107">
        <f>1*CX3</f>
        <v>0</v>
      </c>
      <c r="CY100" s="108"/>
      <c r="CZ100" s="108"/>
      <c r="DA100" s="108"/>
      <c r="DB100" s="108"/>
      <c r="DC100" s="108"/>
      <c r="DD100" s="108"/>
      <c r="DE100" s="108"/>
      <c r="DF100" s="108"/>
      <c r="DG100" s="108"/>
      <c r="DH100" s="108"/>
      <c r="DI100" s="108"/>
      <c r="DJ100" s="108"/>
      <c r="DK100" s="108"/>
      <c r="DL100" s="108"/>
      <c r="DM100" s="108"/>
      <c r="DN100" s="108"/>
      <c r="DO100" s="108"/>
      <c r="DP100" s="108"/>
      <c r="DQ100" s="108"/>
      <c r="DR100" s="108"/>
      <c r="DS100" s="108"/>
      <c r="DT100" s="108"/>
      <c r="DU100" s="108"/>
      <c r="DV100" s="108"/>
      <c r="DW100" s="108"/>
      <c r="DX100" s="108"/>
      <c r="DY100" s="108"/>
      <c r="DZ100" s="108"/>
      <c r="EA100" s="108"/>
      <c r="EB100" s="102">
        <f t="shared" si="6"/>
        <v>0</v>
      </c>
      <c r="EC100" s="103"/>
      <c r="ED100" s="104">
        <f t="shared" si="7"/>
        <v>0</v>
      </c>
    </row>
    <row r="101" spans="1:134" s="105" customFormat="1" ht="15.75" customHeight="1">
      <c r="A101" s="71"/>
      <c r="B101" s="144">
        <v>10374</v>
      </c>
      <c r="C101" s="146" t="s">
        <v>889</v>
      </c>
      <c r="D101" s="98" t="s">
        <v>787</v>
      </c>
      <c r="E101" s="98"/>
      <c r="F101" s="98"/>
      <c r="G101" s="98"/>
      <c r="H101" s="9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N101" s="108"/>
      <c r="AO101" s="108"/>
      <c r="AP101" s="108"/>
      <c r="AQ101" s="108"/>
      <c r="AR101" s="108"/>
      <c r="AS101" s="108"/>
      <c r="AT101" s="108"/>
      <c r="AU101" s="108"/>
      <c r="AV101" s="108"/>
      <c r="AW101" s="108"/>
      <c r="AX101" s="108"/>
      <c r="AY101" s="108"/>
      <c r="AZ101" s="108"/>
      <c r="BA101" s="108"/>
      <c r="BB101" s="108"/>
      <c r="BC101" s="108"/>
      <c r="BD101" s="108"/>
      <c r="BE101" s="108"/>
      <c r="BF101" s="108"/>
      <c r="BG101" s="108"/>
      <c r="BH101" s="108"/>
      <c r="BI101" s="108"/>
      <c r="BJ101" s="108"/>
      <c r="BK101" s="101"/>
      <c r="BL101" s="101"/>
      <c r="BM101" s="108"/>
      <c r="BN101" s="101"/>
      <c r="BO101" s="101"/>
      <c r="BP101" s="101"/>
      <c r="BQ101" s="101"/>
      <c r="BR101" s="108"/>
      <c r="BS101" s="108"/>
      <c r="BT101" s="108"/>
      <c r="BU101" s="108"/>
      <c r="BV101" s="108"/>
      <c r="BW101" s="108"/>
      <c r="BX101" s="108"/>
      <c r="BY101" s="108"/>
      <c r="BZ101" s="108"/>
      <c r="CA101" s="108"/>
      <c r="CB101" s="63"/>
      <c r="CC101" s="101"/>
      <c r="CD101" s="108"/>
      <c r="CE101" s="108"/>
      <c r="CF101" s="108"/>
      <c r="CG101" s="108"/>
      <c r="CH101" s="108"/>
      <c r="CI101" s="108"/>
      <c r="CJ101" s="108"/>
      <c r="CK101" s="108"/>
      <c r="CL101" s="108"/>
      <c r="CM101" s="108"/>
      <c r="CN101" s="108"/>
      <c r="CO101" s="108"/>
      <c r="CP101" s="108"/>
      <c r="CQ101" s="108"/>
      <c r="CR101" s="108"/>
      <c r="CS101" s="108"/>
      <c r="CT101" s="108"/>
      <c r="CU101" s="108"/>
      <c r="CV101" s="108"/>
      <c r="CW101" s="108"/>
      <c r="CX101" s="108"/>
      <c r="CY101" s="107">
        <f>1*CY3</f>
        <v>0</v>
      </c>
      <c r="CZ101" s="108"/>
      <c r="DA101" s="108"/>
      <c r="DB101" s="108"/>
      <c r="DC101" s="108"/>
      <c r="DD101" s="108"/>
      <c r="DE101" s="108"/>
      <c r="DF101" s="108"/>
      <c r="DG101" s="108"/>
      <c r="DH101" s="108"/>
      <c r="DI101" s="108"/>
      <c r="DJ101" s="108"/>
      <c r="DK101" s="108"/>
      <c r="DL101" s="108"/>
      <c r="DM101" s="108"/>
      <c r="DN101" s="108"/>
      <c r="DO101" s="108"/>
      <c r="DP101" s="108"/>
      <c r="DQ101" s="108"/>
      <c r="DR101" s="108"/>
      <c r="DS101" s="108"/>
      <c r="DT101" s="108"/>
      <c r="DU101" s="108"/>
      <c r="DV101" s="108"/>
      <c r="DW101" s="108"/>
      <c r="DX101" s="108"/>
      <c r="DY101" s="108"/>
      <c r="DZ101" s="108"/>
      <c r="EA101" s="108"/>
      <c r="EB101" s="102">
        <f t="shared" si="6"/>
        <v>0</v>
      </c>
      <c r="EC101" s="103"/>
      <c r="ED101" s="104">
        <f t="shared" si="7"/>
        <v>0</v>
      </c>
    </row>
    <row r="102" spans="1:134" s="105" customFormat="1" ht="15" customHeight="1">
      <c r="A102" s="71"/>
      <c r="B102" s="144">
        <v>10395</v>
      </c>
      <c r="C102" s="146" t="s">
        <v>890</v>
      </c>
      <c r="D102" s="98" t="s">
        <v>787</v>
      </c>
      <c r="E102" s="98"/>
      <c r="F102" s="98"/>
      <c r="G102" s="98"/>
      <c r="H102" s="9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108"/>
      <c r="AG102" s="108"/>
      <c r="AH102" s="108"/>
      <c r="AI102" s="108"/>
      <c r="AJ102" s="108"/>
      <c r="AK102" s="108"/>
      <c r="AL102" s="108"/>
      <c r="AM102" s="108"/>
      <c r="AN102" s="108"/>
      <c r="AO102" s="108"/>
      <c r="AP102" s="108"/>
      <c r="AQ102" s="108"/>
      <c r="AR102" s="108"/>
      <c r="AS102" s="108"/>
      <c r="AT102" s="108"/>
      <c r="AU102" s="108"/>
      <c r="AV102" s="108"/>
      <c r="AW102" s="108"/>
      <c r="AX102" s="108"/>
      <c r="AY102" s="108"/>
      <c r="AZ102" s="108"/>
      <c r="BA102" s="108"/>
      <c r="BB102" s="108"/>
      <c r="BC102" s="108"/>
      <c r="BD102" s="108"/>
      <c r="BE102" s="108"/>
      <c r="BF102" s="108"/>
      <c r="BG102" s="108"/>
      <c r="BH102" s="108"/>
      <c r="BI102" s="108"/>
      <c r="BJ102" s="108"/>
      <c r="BK102" s="101"/>
      <c r="BL102" s="101"/>
      <c r="BM102" s="108"/>
      <c r="BN102" s="101"/>
      <c r="BO102" s="101"/>
      <c r="BP102" s="101"/>
      <c r="BQ102" s="101"/>
      <c r="BR102" s="108"/>
      <c r="BS102" s="108"/>
      <c r="BT102" s="108"/>
      <c r="BU102" s="108"/>
      <c r="BV102" s="108"/>
      <c r="BW102" s="108"/>
      <c r="BX102" s="108"/>
      <c r="BY102" s="108"/>
      <c r="BZ102" s="108"/>
      <c r="CA102" s="108"/>
      <c r="CB102" s="63"/>
      <c r="CC102" s="101"/>
      <c r="CD102" s="108"/>
      <c r="CE102" s="108"/>
      <c r="CF102" s="108"/>
      <c r="CG102" s="108"/>
      <c r="CH102" s="108"/>
      <c r="CI102" s="108"/>
      <c r="CJ102" s="108"/>
      <c r="CK102" s="108"/>
      <c r="CL102" s="108"/>
      <c r="CM102" s="108"/>
      <c r="CN102" s="108"/>
      <c r="CO102" s="108"/>
      <c r="CP102" s="108"/>
      <c r="CQ102" s="108"/>
      <c r="CR102" s="108"/>
      <c r="CS102" s="108"/>
      <c r="CT102" s="108"/>
      <c r="CU102" s="108"/>
      <c r="CV102" s="108"/>
      <c r="CW102" s="108"/>
      <c r="CX102" s="108"/>
      <c r="CY102" s="108"/>
      <c r="CZ102" s="107">
        <f>1*CZ3</f>
        <v>0</v>
      </c>
      <c r="DA102" s="108"/>
      <c r="DB102" s="108"/>
      <c r="DC102" s="108"/>
      <c r="DD102" s="108"/>
      <c r="DE102" s="108"/>
      <c r="DF102" s="108"/>
      <c r="DG102" s="108"/>
      <c r="DH102" s="108"/>
      <c r="DI102" s="108"/>
      <c r="DJ102" s="108"/>
      <c r="DK102" s="108"/>
      <c r="DL102" s="108"/>
      <c r="DM102" s="108"/>
      <c r="DN102" s="108"/>
      <c r="DO102" s="108"/>
      <c r="DP102" s="108"/>
      <c r="DQ102" s="108"/>
      <c r="DR102" s="108"/>
      <c r="DS102" s="108"/>
      <c r="DT102" s="108"/>
      <c r="DU102" s="108"/>
      <c r="DV102" s="108"/>
      <c r="DW102" s="108"/>
      <c r="DX102" s="108"/>
      <c r="DY102" s="108"/>
      <c r="DZ102" s="108"/>
      <c r="EA102" s="108"/>
      <c r="EB102" s="102">
        <f t="shared" si="6"/>
        <v>0</v>
      </c>
      <c r="EC102" s="103"/>
      <c r="ED102" s="104">
        <f t="shared" si="7"/>
        <v>0</v>
      </c>
    </row>
    <row r="103" spans="1:134" s="105" customFormat="1" ht="45" customHeight="1">
      <c r="A103" s="71"/>
      <c r="B103" s="144">
        <v>16567</v>
      </c>
      <c r="C103" s="146" t="s">
        <v>759</v>
      </c>
      <c r="D103" s="98" t="s">
        <v>787</v>
      </c>
      <c r="E103" s="98"/>
      <c r="F103" s="98"/>
      <c r="G103" s="98"/>
      <c r="H103" s="9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  <c r="X103" s="108"/>
      <c r="Y103" s="108"/>
      <c r="Z103" s="108"/>
      <c r="AA103" s="108"/>
      <c r="AB103" s="108"/>
      <c r="AC103" s="108"/>
      <c r="AD103" s="108"/>
      <c r="AE103" s="108"/>
      <c r="AF103" s="108"/>
      <c r="AG103" s="108"/>
      <c r="AH103" s="108"/>
      <c r="AI103" s="108"/>
      <c r="AJ103" s="108"/>
      <c r="AK103" s="108"/>
      <c r="AL103" s="108"/>
      <c r="AM103" s="108"/>
      <c r="AN103" s="108"/>
      <c r="AO103" s="108"/>
      <c r="AP103" s="108"/>
      <c r="AQ103" s="108"/>
      <c r="AR103" s="108"/>
      <c r="AS103" s="108"/>
      <c r="AT103" s="108"/>
      <c r="AU103" s="108"/>
      <c r="AV103" s="108"/>
      <c r="AW103" s="108"/>
      <c r="AX103" s="108"/>
      <c r="AY103" s="108"/>
      <c r="AZ103" s="108"/>
      <c r="BA103" s="108"/>
      <c r="BB103" s="108"/>
      <c r="BC103" s="108"/>
      <c r="BD103" s="108"/>
      <c r="BE103" s="108"/>
      <c r="BF103" s="108"/>
      <c r="BG103" s="108"/>
      <c r="BH103" s="108"/>
      <c r="BI103" s="108"/>
      <c r="BJ103" s="108"/>
      <c r="BK103" s="101"/>
      <c r="BL103" s="101"/>
      <c r="BM103" s="108"/>
      <c r="BN103" s="101"/>
      <c r="BO103" s="101"/>
      <c r="BP103" s="101"/>
      <c r="BQ103" s="101"/>
      <c r="BR103" s="108"/>
      <c r="BS103" s="108"/>
      <c r="BT103" s="108"/>
      <c r="BU103" s="108"/>
      <c r="BV103" s="108"/>
      <c r="BW103" s="108"/>
      <c r="BX103" s="108"/>
      <c r="BY103" s="108"/>
      <c r="BZ103" s="108"/>
      <c r="CA103" s="108"/>
      <c r="CB103" s="63"/>
      <c r="CC103" s="101"/>
      <c r="CD103" s="108"/>
      <c r="CE103" s="108"/>
      <c r="CF103" s="108"/>
      <c r="CG103" s="108"/>
      <c r="CH103" s="108"/>
      <c r="CI103" s="108"/>
      <c r="CJ103" s="108"/>
      <c r="CK103" s="108"/>
      <c r="CL103" s="108"/>
      <c r="CM103" s="108"/>
      <c r="CN103" s="108"/>
      <c r="CO103" s="108"/>
      <c r="CP103" s="108"/>
      <c r="CQ103" s="108"/>
      <c r="CR103" s="108"/>
      <c r="CS103" s="108"/>
      <c r="CT103" s="108"/>
      <c r="CU103" s="108"/>
      <c r="CV103" s="108"/>
      <c r="CW103" s="108"/>
      <c r="CX103" s="108"/>
      <c r="CY103" s="108"/>
      <c r="CZ103" s="108"/>
      <c r="DA103" s="107">
        <f>1*DA3</f>
        <v>0</v>
      </c>
      <c r="DB103" s="108"/>
      <c r="DC103" s="108"/>
      <c r="DD103" s="108"/>
      <c r="DE103" s="108"/>
      <c r="DF103" s="108"/>
      <c r="DG103" s="108"/>
      <c r="DH103" s="108"/>
      <c r="DI103" s="108"/>
      <c r="DJ103" s="108"/>
      <c r="DK103" s="108"/>
      <c r="DL103" s="108"/>
      <c r="DM103" s="108"/>
      <c r="DN103" s="108"/>
      <c r="DO103" s="108"/>
      <c r="DP103" s="108"/>
      <c r="DQ103" s="108"/>
      <c r="DR103" s="108"/>
      <c r="DS103" s="108"/>
      <c r="DT103" s="108"/>
      <c r="DU103" s="108"/>
      <c r="DV103" s="108"/>
      <c r="DW103" s="108"/>
      <c r="DX103" s="108"/>
      <c r="DY103" s="108"/>
      <c r="DZ103" s="108"/>
      <c r="EA103" s="108"/>
      <c r="EB103" s="102">
        <f t="shared" si="6"/>
        <v>0</v>
      </c>
      <c r="EC103" s="103"/>
      <c r="ED103" s="104">
        <f t="shared" si="7"/>
        <v>0</v>
      </c>
    </row>
    <row r="104" spans="1:134" s="105" customFormat="1" ht="15.75" customHeight="1">
      <c r="A104" s="71"/>
      <c r="B104" s="144">
        <v>10628</v>
      </c>
      <c r="C104" s="146" t="s">
        <v>891</v>
      </c>
      <c r="D104" s="98" t="s">
        <v>787</v>
      </c>
      <c r="E104" s="98"/>
      <c r="F104" s="98"/>
      <c r="G104" s="98"/>
      <c r="H104" s="9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N104" s="108"/>
      <c r="AO104" s="108"/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  <c r="BH104" s="108"/>
      <c r="BI104" s="108"/>
      <c r="BJ104" s="108"/>
      <c r="BK104" s="101"/>
      <c r="BL104" s="101"/>
      <c r="BM104" s="108"/>
      <c r="BN104" s="101"/>
      <c r="BO104" s="101"/>
      <c r="BP104" s="101"/>
      <c r="BQ104" s="101"/>
      <c r="BR104" s="108"/>
      <c r="BS104" s="108"/>
      <c r="BT104" s="108"/>
      <c r="BU104" s="108"/>
      <c r="BV104" s="108"/>
      <c r="BW104" s="108"/>
      <c r="BX104" s="108"/>
      <c r="BY104" s="108"/>
      <c r="BZ104" s="108"/>
      <c r="CA104" s="108"/>
      <c r="CB104" s="63"/>
      <c r="CC104" s="101"/>
      <c r="CD104" s="108"/>
      <c r="CE104" s="108"/>
      <c r="CF104" s="108"/>
      <c r="CG104" s="108"/>
      <c r="CH104" s="108"/>
      <c r="CI104" s="108"/>
      <c r="CJ104" s="108"/>
      <c r="CK104" s="108"/>
      <c r="CL104" s="108"/>
      <c r="CM104" s="108"/>
      <c r="CN104" s="108"/>
      <c r="CO104" s="108"/>
      <c r="CP104" s="108"/>
      <c r="CQ104" s="108"/>
      <c r="CR104" s="108"/>
      <c r="CS104" s="108"/>
      <c r="CT104" s="108"/>
      <c r="CU104" s="108"/>
      <c r="CV104" s="108"/>
      <c r="CW104" s="108"/>
      <c r="CX104" s="108"/>
      <c r="CY104" s="108"/>
      <c r="CZ104" s="108"/>
      <c r="DA104" s="108"/>
      <c r="DB104" s="107">
        <f>1*DB3</f>
        <v>0</v>
      </c>
      <c r="DC104" s="108"/>
      <c r="DD104" s="108"/>
      <c r="DE104" s="108"/>
      <c r="DF104" s="108"/>
      <c r="DG104" s="108"/>
      <c r="DH104" s="108"/>
      <c r="DI104" s="108"/>
      <c r="DJ104" s="108"/>
      <c r="DK104" s="108"/>
      <c r="DL104" s="108"/>
      <c r="DM104" s="108"/>
      <c r="DN104" s="108"/>
      <c r="DO104" s="108"/>
      <c r="DP104" s="108"/>
      <c r="DQ104" s="108"/>
      <c r="DR104" s="108"/>
      <c r="DS104" s="108"/>
      <c r="DT104" s="108"/>
      <c r="DU104" s="108"/>
      <c r="DV104" s="108"/>
      <c r="DW104" s="108"/>
      <c r="DX104" s="108"/>
      <c r="DY104" s="108"/>
      <c r="DZ104" s="108"/>
      <c r="EA104" s="108"/>
      <c r="EB104" s="102">
        <f t="shared" si="6"/>
        <v>0</v>
      </c>
      <c r="EC104" s="103"/>
      <c r="ED104" s="104">
        <f t="shared" si="7"/>
        <v>0</v>
      </c>
    </row>
    <row r="105" spans="1:134" s="105" customFormat="1" ht="15.75" customHeight="1">
      <c r="A105" s="71"/>
      <c r="B105" s="144">
        <v>10366</v>
      </c>
      <c r="C105" s="146" t="s">
        <v>892</v>
      </c>
      <c r="D105" s="98" t="s">
        <v>787</v>
      </c>
      <c r="E105" s="98"/>
      <c r="F105" s="98"/>
      <c r="G105" s="98"/>
      <c r="H105" s="9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  <c r="Z105" s="108"/>
      <c r="AA105" s="108"/>
      <c r="AB105" s="108"/>
      <c r="AC105" s="108"/>
      <c r="AD105" s="108"/>
      <c r="AE105" s="108"/>
      <c r="AF105" s="108"/>
      <c r="AG105" s="108"/>
      <c r="AH105" s="108"/>
      <c r="AI105" s="108"/>
      <c r="AJ105" s="108"/>
      <c r="AK105" s="108"/>
      <c r="AL105" s="108"/>
      <c r="AM105" s="108"/>
      <c r="AN105" s="108"/>
      <c r="AO105" s="108"/>
      <c r="AP105" s="108"/>
      <c r="AQ105" s="108"/>
      <c r="AR105" s="108"/>
      <c r="AS105" s="108"/>
      <c r="AT105" s="108"/>
      <c r="AU105" s="108"/>
      <c r="AV105" s="108"/>
      <c r="AW105" s="108"/>
      <c r="AX105" s="108"/>
      <c r="AY105" s="108"/>
      <c r="AZ105" s="108"/>
      <c r="BA105" s="108"/>
      <c r="BB105" s="108"/>
      <c r="BC105" s="108"/>
      <c r="BD105" s="108"/>
      <c r="BE105" s="108"/>
      <c r="BF105" s="108"/>
      <c r="BG105" s="108"/>
      <c r="BH105" s="108"/>
      <c r="BI105" s="108"/>
      <c r="BJ105" s="108"/>
      <c r="BK105" s="101"/>
      <c r="BL105" s="101"/>
      <c r="BM105" s="108"/>
      <c r="BN105" s="101"/>
      <c r="BO105" s="101"/>
      <c r="BP105" s="101"/>
      <c r="BQ105" s="101"/>
      <c r="BR105" s="108"/>
      <c r="BS105" s="108"/>
      <c r="BT105" s="108"/>
      <c r="BU105" s="108"/>
      <c r="BV105" s="108"/>
      <c r="BW105" s="108"/>
      <c r="BX105" s="108"/>
      <c r="BY105" s="108"/>
      <c r="BZ105" s="108"/>
      <c r="CA105" s="108"/>
      <c r="CB105" s="63"/>
      <c r="CC105" s="101"/>
      <c r="CD105" s="108"/>
      <c r="CE105" s="108"/>
      <c r="CF105" s="108"/>
      <c r="CG105" s="108"/>
      <c r="CH105" s="108"/>
      <c r="CI105" s="108"/>
      <c r="CJ105" s="108"/>
      <c r="CK105" s="108"/>
      <c r="CL105" s="108"/>
      <c r="CM105" s="108"/>
      <c r="CN105" s="108"/>
      <c r="CO105" s="108"/>
      <c r="CP105" s="108"/>
      <c r="CQ105" s="108"/>
      <c r="CR105" s="108"/>
      <c r="CS105" s="108"/>
      <c r="CT105" s="108"/>
      <c r="CU105" s="108"/>
      <c r="CV105" s="108"/>
      <c r="CW105" s="108"/>
      <c r="CX105" s="108"/>
      <c r="CY105" s="108"/>
      <c r="CZ105" s="108"/>
      <c r="DA105" s="108"/>
      <c r="DB105" s="108"/>
      <c r="DC105" s="107">
        <f>1*DC3</f>
        <v>0</v>
      </c>
      <c r="DD105" s="108"/>
      <c r="DE105" s="108"/>
      <c r="DF105" s="108"/>
      <c r="DG105" s="108"/>
      <c r="DH105" s="108"/>
      <c r="DI105" s="108"/>
      <c r="DJ105" s="108"/>
      <c r="DK105" s="108"/>
      <c r="DL105" s="108"/>
      <c r="DM105" s="108"/>
      <c r="DN105" s="108"/>
      <c r="DO105" s="108"/>
      <c r="DP105" s="108"/>
      <c r="DQ105" s="108"/>
      <c r="DR105" s="108"/>
      <c r="DS105" s="108"/>
      <c r="DT105" s="108"/>
      <c r="DU105" s="108"/>
      <c r="DV105" s="108"/>
      <c r="DW105" s="108"/>
      <c r="DX105" s="108"/>
      <c r="DY105" s="108"/>
      <c r="DZ105" s="108"/>
      <c r="EA105" s="108"/>
      <c r="EB105" s="102">
        <f t="shared" si="6"/>
        <v>0</v>
      </c>
      <c r="EC105" s="103"/>
      <c r="ED105" s="104">
        <f t="shared" si="7"/>
        <v>0</v>
      </c>
    </row>
    <row r="106" spans="1:134" s="105" customFormat="1" ht="15.75" customHeight="1">
      <c r="A106" s="71"/>
      <c r="B106" s="144">
        <v>10369</v>
      </c>
      <c r="C106" s="146" t="s">
        <v>893</v>
      </c>
      <c r="D106" s="98" t="s">
        <v>787</v>
      </c>
      <c r="E106" s="98"/>
      <c r="F106" s="98"/>
      <c r="G106" s="98"/>
      <c r="H106" s="9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8"/>
      <c r="Z106" s="108"/>
      <c r="AA106" s="108"/>
      <c r="AB106" s="108"/>
      <c r="AC106" s="108"/>
      <c r="AD106" s="108"/>
      <c r="AE106" s="108"/>
      <c r="AF106" s="108"/>
      <c r="AG106" s="108"/>
      <c r="AH106" s="108"/>
      <c r="AI106" s="108"/>
      <c r="AJ106" s="108"/>
      <c r="AK106" s="108"/>
      <c r="AL106" s="108"/>
      <c r="AM106" s="108"/>
      <c r="AN106" s="108"/>
      <c r="AO106" s="108"/>
      <c r="AP106" s="108"/>
      <c r="AQ106" s="108"/>
      <c r="AR106" s="108"/>
      <c r="AS106" s="108"/>
      <c r="AT106" s="108"/>
      <c r="AU106" s="108"/>
      <c r="AV106" s="108"/>
      <c r="AW106" s="108"/>
      <c r="AX106" s="108"/>
      <c r="AY106" s="108"/>
      <c r="AZ106" s="108"/>
      <c r="BA106" s="108"/>
      <c r="BB106" s="108"/>
      <c r="BC106" s="108"/>
      <c r="BD106" s="108"/>
      <c r="BE106" s="108"/>
      <c r="BF106" s="108"/>
      <c r="BG106" s="108"/>
      <c r="BH106" s="108"/>
      <c r="BI106" s="108"/>
      <c r="BJ106" s="108"/>
      <c r="BK106" s="101"/>
      <c r="BL106" s="101"/>
      <c r="BM106" s="108"/>
      <c r="BN106" s="101"/>
      <c r="BO106" s="101"/>
      <c r="BP106" s="101"/>
      <c r="BQ106" s="101"/>
      <c r="BR106" s="108"/>
      <c r="BS106" s="108"/>
      <c r="BT106" s="108"/>
      <c r="BU106" s="108"/>
      <c r="BV106" s="108"/>
      <c r="BW106" s="108"/>
      <c r="BX106" s="108"/>
      <c r="BY106" s="108"/>
      <c r="BZ106" s="108"/>
      <c r="CA106" s="108"/>
      <c r="CB106" s="63"/>
      <c r="CC106" s="101"/>
      <c r="CD106" s="108"/>
      <c r="CE106" s="108"/>
      <c r="CF106" s="108"/>
      <c r="CG106" s="108"/>
      <c r="CH106" s="108"/>
      <c r="CI106" s="108"/>
      <c r="CJ106" s="108"/>
      <c r="CK106" s="108"/>
      <c r="CL106" s="108"/>
      <c r="CM106" s="108"/>
      <c r="CN106" s="108"/>
      <c r="CO106" s="108"/>
      <c r="CP106" s="108"/>
      <c r="CQ106" s="108"/>
      <c r="CR106" s="108"/>
      <c r="CS106" s="108"/>
      <c r="CT106" s="108"/>
      <c r="CU106" s="108"/>
      <c r="CV106" s="108"/>
      <c r="CW106" s="108"/>
      <c r="CX106" s="108"/>
      <c r="CY106" s="108"/>
      <c r="CZ106" s="108"/>
      <c r="DA106" s="108"/>
      <c r="DB106" s="108"/>
      <c r="DC106" s="108"/>
      <c r="DD106" s="107">
        <f>1*DD3</f>
        <v>0</v>
      </c>
      <c r="DE106" s="108"/>
      <c r="DF106" s="108"/>
      <c r="DG106" s="108"/>
      <c r="DH106" s="108"/>
      <c r="DI106" s="108"/>
      <c r="DJ106" s="108"/>
      <c r="DK106" s="108"/>
      <c r="DL106" s="108"/>
      <c r="DM106" s="108"/>
      <c r="DN106" s="108"/>
      <c r="DO106" s="108"/>
      <c r="DP106" s="108"/>
      <c r="DQ106" s="108"/>
      <c r="DR106" s="108"/>
      <c r="DS106" s="108"/>
      <c r="DT106" s="108"/>
      <c r="DU106" s="108"/>
      <c r="DV106" s="108"/>
      <c r="DW106" s="108"/>
      <c r="DX106" s="108"/>
      <c r="DY106" s="108"/>
      <c r="DZ106" s="108"/>
      <c r="EA106" s="108"/>
      <c r="EB106" s="102">
        <f t="shared" si="6"/>
        <v>0</v>
      </c>
      <c r="EC106" s="103"/>
      <c r="ED106" s="104">
        <f t="shared" si="7"/>
        <v>0</v>
      </c>
    </row>
    <row r="107" spans="1:134" s="105" customFormat="1" ht="15.75" customHeight="1">
      <c r="A107" s="71"/>
      <c r="B107" s="144">
        <v>10376</v>
      </c>
      <c r="C107" s="146" t="s">
        <v>894</v>
      </c>
      <c r="D107" s="98" t="s">
        <v>787</v>
      </c>
      <c r="E107" s="98"/>
      <c r="F107" s="98"/>
      <c r="G107" s="98"/>
      <c r="H107" s="9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  <c r="AJ107" s="108"/>
      <c r="AK107" s="108"/>
      <c r="AL107" s="108"/>
      <c r="AM107" s="108"/>
      <c r="AN107" s="108"/>
      <c r="AO107" s="108"/>
      <c r="AP107" s="108"/>
      <c r="AQ107" s="108"/>
      <c r="AR107" s="108"/>
      <c r="AS107" s="108"/>
      <c r="AT107" s="108"/>
      <c r="AU107" s="108"/>
      <c r="AV107" s="108"/>
      <c r="AW107" s="108"/>
      <c r="AX107" s="108"/>
      <c r="AY107" s="108"/>
      <c r="AZ107" s="108"/>
      <c r="BA107" s="108"/>
      <c r="BB107" s="108"/>
      <c r="BC107" s="108"/>
      <c r="BD107" s="108"/>
      <c r="BE107" s="108"/>
      <c r="BF107" s="108"/>
      <c r="BG107" s="108"/>
      <c r="BH107" s="108"/>
      <c r="BI107" s="108"/>
      <c r="BJ107" s="108"/>
      <c r="BK107" s="101"/>
      <c r="BL107" s="101"/>
      <c r="BM107" s="108"/>
      <c r="BN107" s="101"/>
      <c r="BO107" s="101"/>
      <c r="BP107" s="101"/>
      <c r="BQ107" s="101"/>
      <c r="BR107" s="108"/>
      <c r="BS107" s="108"/>
      <c r="BT107" s="108"/>
      <c r="BU107" s="108"/>
      <c r="BV107" s="108"/>
      <c r="BW107" s="108"/>
      <c r="BX107" s="108"/>
      <c r="BY107" s="108"/>
      <c r="BZ107" s="108"/>
      <c r="CA107" s="108"/>
      <c r="CB107" s="63"/>
      <c r="CC107" s="101"/>
      <c r="CD107" s="108"/>
      <c r="CE107" s="108"/>
      <c r="CF107" s="108"/>
      <c r="CG107" s="108"/>
      <c r="CH107" s="108"/>
      <c r="CI107" s="108"/>
      <c r="CJ107" s="108"/>
      <c r="CK107" s="108"/>
      <c r="CL107" s="108"/>
      <c r="CM107" s="108"/>
      <c r="CN107" s="108"/>
      <c r="CO107" s="108"/>
      <c r="CP107" s="108"/>
      <c r="CQ107" s="108"/>
      <c r="CR107" s="108"/>
      <c r="CS107" s="108"/>
      <c r="CT107" s="108"/>
      <c r="CU107" s="108"/>
      <c r="CV107" s="108"/>
      <c r="CW107" s="108"/>
      <c r="CX107" s="108"/>
      <c r="CY107" s="108"/>
      <c r="CZ107" s="108"/>
      <c r="DA107" s="108"/>
      <c r="DB107" s="108"/>
      <c r="DC107" s="108"/>
      <c r="DD107" s="108"/>
      <c r="DE107" s="107">
        <f>1*DE3</f>
        <v>0</v>
      </c>
      <c r="DF107" s="108"/>
      <c r="DG107" s="108"/>
      <c r="DH107" s="108"/>
      <c r="DI107" s="108"/>
      <c r="DJ107" s="108"/>
      <c r="DK107" s="108"/>
      <c r="DL107" s="108"/>
      <c r="DM107" s="108"/>
      <c r="DN107" s="108"/>
      <c r="DO107" s="108"/>
      <c r="DP107" s="108"/>
      <c r="DQ107" s="108"/>
      <c r="DR107" s="108"/>
      <c r="DS107" s="108"/>
      <c r="DT107" s="108"/>
      <c r="DU107" s="108"/>
      <c r="DV107" s="108"/>
      <c r="DW107" s="108"/>
      <c r="DX107" s="108"/>
      <c r="DY107" s="108"/>
      <c r="DZ107" s="108"/>
      <c r="EA107" s="108"/>
      <c r="EB107" s="102">
        <f t="shared" si="6"/>
        <v>0</v>
      </c>
      <c r="EC107" s="103"/>
      <c r="ED107" s="104">
        <f t="shared" si="7"/>
        <v>0</v>
      </c>
    </row>
    <row r="108" spans="1:134" s="105" customFormat="1" ht="15.75" customHeight="1">
      <c r="A108" s="71"/>
      <c r="B108" s="144">
        <v>10624</v>
      </c>
      <c r="C108" s="146" t="s">
        <v>895</v>
      </c>
      <c r="D108" s="98" t="s">
        <v>787</v>
      </c>
      <c r="E108" s="98"/>
      <c r="F108" s="98"/>
      <c r="G108" s="98"/>
      <c r="H108" s="9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  <c r="W108" s="108"/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  <c r="BH108" s="108"/>
      <c r="BI108" s="108"/>
      <c r="BJ108" s="108"/>
      <c r="BK108" s="101"/>
      <c r="BL108" s="101"/>
      <c r="BM108" s="108"/>
      <c r="BN108" s="101"/>
      <c r="BO108" s="101"/>
      <c r="BP108" s="101"/>
      <c r="BQ108" s="101"/>
      <c r="BR108" s="108"/>
      <c r="BS108" s="108"/>
      <c r="BT108" s="108"/>
      <c r="BU108" s="108"/>
      <c r="BV108" s="108"/>
      <c r="BW108" s="108"/>
      <c r="BX108" s="108"/>
      <c r="BY108" s="108"/>
      <c r="BZ108" s="108"/>
      <c r="CA108" s="108"/>
      <c r="CB108" s="63"/>
      <c r="CC108" s="101"/>
      <c r="CD108" s="108"/>
      <c r="CE108" s="108"/>
      <c r="CF108" s="108"/>
      <c r="CG108" s="108"/>
      <c r="CH108" s="108"/>
      <c r="CI108" s="108"/>
      <c r="CJ108" s="108"/>
      <c r="CK108" s="108"/>
      <c r="CL108" s="108"/>
      <c r="CM108" s="108"/>
      <c r="CN108" s="108"/>
      <c r="CO108" s="108"/>
      <c r="CP108" s="108"/>
      <c r="CQ108" s="108"/>
      <c r="CR108" s="108"/>
      <c r="CS108" s="108"/>
      <c r="CT108" s="108"/>
      <c r="CU108" s="108"/>
      <c r="CV108" s="108"/>
      <c r="CW108" s="108"/>
      <c r="CX108" s="108"/>
      <c r="CY108" s="108"/>
      <c r="CZ108" s="108"/>
      <c r="DA108" s="108"/>
      <c r="DB108" s="108"/>
      <c r="DC108" s="108"/>
      <c r="DD108" s="108"/>
      <c r="DE108" s="108"/>
      <c r="DF108" s="107">
        <f>1*DF3</f>
        <v>0</v>
      </c>
      <c r="DG108" s="108"/>
      <c r="DH108" s="108"/>
      <c r="DI108" s="108"/>
      <c r="DJ108" s="108"/>
      <c r="DK108" s="108"/>
      <c r="DL108" s="108"/>
      <c r="DM108" s="108"/>
      <c r="DN108" s="108"/>
      <c r="DO108" s="108"/>
      <c r="DP108" s="108"/>
      <c r="DQ108" s="108"/>
      <c r="DR108" s="108"/>
      <c r="DS108" s="108"/>
      <c r="DT108" s="108"/>
      <c r="DU108" s="108"/>
      <c r="DV108" s="108"/>
      <c r="DW108" s="108"/>
      <c r="DX108" s="108"/>
      <c r="DY108" s="108"/>
      <c r="DZ108" s="108"/>
      <c r="EA108" s="108"/>
      <c r="EB108" s="102">
        <f t="shared" si="6"/>
        <v>0</v>
      </c>
      <c r="EC108" s="103"/>
      <c r="ED108" s="104">
        <f t="shared" si="7"/>
        <v>0</v>
      </c>
    </row>
    <row r="109" spans="1:134" s="105" customFormat="1" ht="15.75" customHeight="1">
      <c r="A109" s="71"/>
      <c r="B109" s="144">
        <v>13455</v>
      </c>
      <c r="C109" s="146" t="s">
        <v>765</v>
      </c>
      <c r="D109" s="98" t="s">
        <v>787</v>
      </c>
      <c r="E109" s="98"/>
      <c r="F109" s="98"/>
      <c r="G109" s="98"/>
      <c r="H109" s="9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N109" s="108"/>
      <c r="AO109" s="108"/>
      <c r="AP109" s="108"/>
      <c r="AQ109" s="108"/>
      <c r="AR109" s="108"/>
      <c r="AS109" s="108"/>
      <c r="AT109" s="108"/>
      <c r="AU109" s="108"/>
      <c r="AV109" s="108"/>
      <c r="AW109" s="108"/>
      <c r="AX109" s="108"/>
      <c r="AY109" s="108"/>
      <c r="AZ109" s="108"/>
      <c r="BA109" s="108"/>
      <c r="BB109" s="108"/>
      <c r="BC109" s="108"/>
      <c r="BD109" s="108"/>
      <c r="BE109" s="108"/>
      <c r="BF109" s="108"/>
      <c r="BG109" s="108"/>
      <c r="BH109" s="108"/>
      <c r="BI109" s="108"/>
      <c r="BJ109" s="108"/>
      <c r="BK109" s="101"/>
      <c r="BL109" s="101"/>
      <c r="BM109" s="108"/>
      <c r="BN109" s="101"/>
      <c r="BO109" s="101"/>
      <c r="BP109" s="101"/>
      <c r="BQ109" s="101"/>
      <c r="BR109" s="108"/>
      <c r="BS109" s="108"/>
      <c r="BT109" s="108"/>
      <c r="BU109" s="108"/>
      <c r="BV109" s="108"/>
      <c r="BW109" s="108"/>
      <c r="BX109" s="108"/>
      <c r="BY109" s="108"/>
      <c r="BZ109" s="108"/>
      <c r="CA109" s="108"/>
      <c r="CB109" s="63"/>
      <c r="CC109" s="101"/>
      <c r="CD109" s="108"/>
      <c r="CE109" s="108"/>
      <c r="CF109" s="108"/>
      <c r="CG109" s="108"/>
      <c r="CH109" s="108"/>
      <c r="CI109" s="108"/>
      <c r="CJ109" s="108"/>
      <c r="CK109" s="108"/>
      <c r="CL109" s="108"/>
      <c r="CM109" s="108"/>
      <c r="CN109" s="108"/>
      <c r="CO109" s="108"/>
      <c r="CP109" s="108"/>
      <c r="CQ109" s="108"/>
      <c r="CR109" s="108"/>
      <c r="CS109" s="108"/>
      <c r="CT109" s="108"/>
      <c r="CU109" s="108"/>
      <c r="CV109" s="108"/>
      <c r="CW109" s="108"/>
      <c r="CX109" s="108"/>
      <c r="CY109" s="108"/>
      <c r="CZ109" s="108"/>
      <c r="DA109" s="108"/>
      <c r="DB109" s="108"/>
      <c r="DC109" s="108"/>
      <c r="DD109" s="108"/>
      <c r="DE109" s="108"/>
      <c r="DF109" s="108"/>
      <c r="DG109" s="107">
        <f>1*DG3</f>
        <v>0</v>
      </c>
      <c r="DH109" s="108"/>
      <c r="DI109" s="108"/>
      <c r="DJ109" s="108"/>
      <c r="DK109" s="108"/>
      <c r="DL109" s="108"/>
      <c r="DM109" s="108"/>
      <c r="DN109" s="108"/>
      <c r="DO109" s="108"/>
      <c r="DP109" s="108"/>
      <c r="DQ109" s="108"/>
      <c r="DR109" s="108"/>
      <c r="DS109" s="108"/>
      <c r="DT109" s="108"/>
      <c r="DU109" s="108"/>
      <c r="DV109" s="108"/>
      <c r="DW109" s="108"/>
      <c r="DX109" s="108"/>
      <c r="DY109" s="108"/>
      <c r="DZ109" s="108"/>
      <c r="EA109" s="108"/>
      <c r="EB109" s="102">
        <f t="shared" si="6"/>
        <v>0</v>
      </c>
      <c r="EC109" s="103"/>
      <c r="ED109" s="104">
        <f t="shared" si="7"/>
        <v>0</v>
      </c>
    </row>
    <row r="110" spans="1:134" s="105" customFormat="1" ht="15.75" customHeight="1">
      <c r="A110" s="71"/>
      <c r="B110" s="144">
        <v>13703</v>
      </c>
      <c r="C110" s="146" t="s">
        <v>896</v>
      </c>
      <c r="D110" s="98" t="s">
        <v>787</v>
      </c>
      <c r="E110" s="98"/>
      <c r="F110" s="98"/>
      <c r="G110" s="98"/>
      <c r="H110" s="9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  <c r="AR110" s="108"/>
      <c r="AS110" s="108"/>
      <c r="AT110" s="108"/>
      <c r="AU110" s="108"/>
      <c r="AV110" s="108"/>
      <c r="AW110" s="108"/>
      <c r="AX110" s="108"/>
      <c r="AY110" s="108"/>
      <c r="AZ110" s="108"/>
      <c r="BA110" s="108"/>
      <c r="BB110" s="108"/>
      <c r="BC110" s="108"/>
      <c r="BD110" s="108"/>
      <c r="BE110" s="108"/>
      <c r="BF110" s="108"/>
      <c r="BG110" s="108"/>
      <c r="BH110" s="108"/>
      <c r="BI110" s="108"/>
      <c r="BJ110" s="108"/>
      <c r="BK110" s="101"/>
      <c r="BL110" s="101"/>
      <c r="BM110" s="108"/>
      <c r="BN110" s="101"/>
      <c r="BO110" s="101"/>
      <c r="BP110" s="101"/>
      <c r="BQ110" s="101"/>
      <c r="BR110" s="108"/>
      <c r="BS110" s="108"/>
      <c r="BT110" s="108"/>
      <c r="BU110" s="108"/>
      <c r="BV110" s="108"/>
      <c r="BW110" s="108"/>
      <c r="BX110" s="108"/>
      <c r="BY110" s="108"/>
      <c r="BZ110" s="108"/>
      <c r="CA110" s="108"/>
      <c r="CB110" s="63"/>
      <c r="CC110" s="101"/>
      <c r="CD110" s="108"/>
      <c r="CE110" s="108"/>
      <c r="CF110" s="108"/>
      <c r="CG110" s="108"/>
      <c r="CH110" s="108"/>
      <c r="CI110" s="108"/>
      <c r="CJ110" s="108"/>
      <c r="CK110" s="108"/>
      <c r="CL110" s="108"/>
      <c r="CM110" s="108"/>
      <c r="CN110" s="108"/>
      <c r="CO110" s="108"/>
      <c r="CP110" s="108"/>
      <c r="CQ110" s="108"/>
      <c r="CR110" s="108"/>
      <c r="CS110" s="108"/>
      <c r="CT110" s="108"/>
      <c r="CU110" s="108"/>
      <c r="CV110" s="108"/>
      <c r="CW110" s="108"/>
      <c r="CX110" s="108"/>
      <c r="CY110" s="108"/>
      <c r="CZ110" s="108"/>
      <c r="DA110" s="108"/>
      <c r="DB110" s="108"/>
      <c r="DC110" s="108"/>
      <c r="DD110" s="108"/>
      <c r="DE110" s="108"/>
      <c r="DF110" s="108"/>
      <c r="DG110" s="108"/>
      <c r="DH110" s="107">
        <f>1*DH3</f>
        <v>0</v>
      </c>
      <c r="DI110" s="108"/>
      <c r="DJ110" s="108"/>
      <c r="DK110" s="108"/>
      <c r="DL110" s="108"/>
      <c r="DM110" s="108"/>
      <c r="DN110" s="108"/>
      <c r="DO110" s="108"/>
      <c r="DP110" s="108"/>
      <c r="DQ110" s="108"/>
      <c r="DR110" s="108"/>
      <c r="DS110" s="108"/>
      <c r="DT110" s="108"/>
      <c r="DU110" s="108"/>
      <c r="DV110" s="108"/>
      <c r="DW110" s="108"/>
      <c r="DX110" s="108"/>
      <c r="DY110" s="108"/>
      <c r="DZ110" s="108"/>
      <c r="EA110" s="108"/>
      <c r="EB110" s="102">
        <f t="shared" si="6"/>
        <v>0</v>
      </c>
      <c r="EC110" s="103"/>
      <c r="ED110" s="104">
        <f t="shared" si="7"/>
        <v>0</v>
      </c>
    </row>
    <row r="111" spans="1:134" s="105" customFormat="1" ht="15.75" customHeight="1">
      <c r="A111" s="71"/>
      <c r="B111" s="106">
        <v>10368</v>
      </c>
      <c r="C111" s="97" t="s">
        <v>897</v>
      </c>
      <c r="D111" s="101" t="s">
        <v>787</v>
      </c>
      <c r="E111" s="98"/>
      <c r="F111" s="98"/>
      <c r="G111" s="98"/>
      <c r="H111" s="9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  <c r="AT111" s="108"/>
      <c r="AU111" s="108"/>
      <c r="AV111" s="108"/>
      <c r="AW111" s="108"/>
      <c r="AX111" s="108"/>
      <c r="AY111" s="108"/>
      <c r="AZ111" s="108"/>
      <c r="BA111" s="108"/>
      <c r="BB111" s="108"/>
      <c r="BC111" s="108"/>
      <c r="BD111" s="108"/>
      <c r="BE111" s="108"/>
      <c r="BF111" s="108"/>
      <c r="BG111" s="108"/>
      <c r="BH111" s="108"/>
      <c r="BI111" s="108"/>
      <c r="BJ111" s="108"/>
      <c r="BK111" s="101"/>
      <c r="BL111" s="101"/>
      <c r="BM111" s="108"/>
      <c r="BN111" s="101"/>
      <c r="BO111" s="101"/>
      <c r="BP111" s="101"/>
      <c r="BQ111" s="101"/>
      <c r="BR111" s="108"/>
      <c r="BS111" s="108"/>
      <c r="BT111" s="108"/>
      <c r="BU111" s="108"/>
      <c r="BV111" s="108"/>
      <c r="BW111" s="108"/>
      <c r="BX111" s="108"/>
      <c r="BY111" s="108"/>
      <c r="BZ111" s="108"/>
      <c r="CA111" s="108"/>
      <c r="CB111" s="63"/>
      <c r="CC111" s="101"/>
      <c r="CD111" s="108"/>
      <c r="CE111" s="108"/>
      <c r="CF111" s="108"/>
      <c r="CG111" s="108"/>
      <c r="CH111" s="108"/>
      <c r="CI111" s="108"/>
      <c r="CJ111" s="108"/>
      <c r="CK111" s="108"/>
      <c r="CL111" s="108"/>
      <c r="CM111" s="108"/>
      <c r="CN111" s="108"/>
      <c r="CO111" s="108"/>
      <c r="CP111" s="108"/>
      <c r="CQ111" s="108"/>
      <c r="CR111" s="108"/>
      <c r="CS111" s="108"/>
      <c r="CT111" s="108"/>
      <c r="CU111" s="108"/>
      <c r="CV111" s="108"/>
      <c r="CW111" s="108"/>
      <c r="CX111" s="108"/>
      <c r="CY111" s="108"/>
      <c r="CZ111" s="108"/>
      <c r="DA111" s="108"/>
      <c r="DB111" s="108"/>
      <c r="DC111" s="108"/>
      <c r="DD111" s="108"/>
      <c r="DE111" s="108"/>
      <c r="DF111" s="108"/>
      <c r="DG111" s="108"/>
      <c r="DH111" s="108"/>
      <c r="DI111" s="107">
        <f>1*DI3</f>
        <v>0</v>
      </c>
      <c r="DJ111" s="108"/>
      <c r="DK111" s="108"/>
      <c r="DL111" s="108"/>
      <c r="DM111" s="108"/>
      <c r="DN111" s="108"/>
      <c r="DO111" s="108"/>
      <c r="DP111" s="108"/>
      <c r="DQ111" s="108"/>
      <c r="DR111" s="108"/>
      <c r="DS111" s="108"/>
      <c r="DT111" s="108"/>
      <c r="DU111" s="108"/>
      <c r="DV111" s="108"/>
      <c r="DW111" s="108"/>
      <c r="DX111" s="108"/>
      <c r="DY111" s="108"/>
      <c r="DZ111" s="108"/>
      <c r="EA111" s="108"/>
      <c r="EB111" s="102">
        <f t="shared" si="6"/>
        <v>0</v>
      </c>
      <c r="EC111" s="103"/>
      <c r="ED111" s="104">
        <f t="shared" si="7"/>
        <v>0</v>
      </c>
    </row>
    <row r="112" spans="1:134" s="105" customFormat="1" ht="43.5" customHeight="1">
      <c r="A112" s="71"/>
      <c r="B112" s="144">
        <v>16566</v>
      </c>
      <c r="C112" s="146" t="s">
        <v>898</v>
      </c>
      <c r="D112" s="98" t="s">
        <v>787</v>
      </c>
      <c r="E112" s="98"/>
      <c r="F112" s="98"/>
      <c r="G112" s="98"/>
      <c r="H112" s="9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  <c r="X112" s="108"/>
      <c r="Y112" s="108"/>
      <c r="Z112" s="108"/>
      <c r="AA112" s="108"/>
      <c r="AB112" s="108"/>
      <c r="AC112" s="108"/>
      <c r="AD112" s="108"/>
      <c r="AE112" s="108"/>
      <c r="AF112" s="108"/>
      <c r="AG112" s="108"/>
      <c r="AH112" s="108"/>
      <c r="AI112" s="108"/>
      <c r="AJ112" s="108"/>
      <c r="AK112" s="108"/>
      <c r="AL112" s="108"/>
      <c r="AM112" s="108"/>
      <c r="AN112" s="108"/>
      <c r="AO112" s="108"/>
      <c r="AP112" s="108"/>
      <c r="AQ112" s="108"/>
      <c r="AR112" s="108"/>
      <c r="AS112" s="108"/>
      <c r="AT112" s="108"/>
      <c r="AU112" s="108"/>
      <c r="AV112" s="108"/>
      <c r="AW112" s="108"/>
      <c r="AX112" s="108"/>
      <c r="AY112" s="108"/>
      <c r="AZ112" s="108"/>
      <c r="BA112" s="108"/>
      <c r="BB112" s="108"/>
      <c r="BC112" s="108"/>
      <c r="BD112" s="108"/>
      <c r="BE112" s="108"/>
      <c r="BF112" s="108"/>
      <c r="BG112" s="108"/>
      <c r="BH112" s="108"/>
      <c r="BI112" s="108"/>
      <c r="BJ112" s="108"/>
      <c r="BK112" s="101"/>
      <c r="BL112" s="101"/>
      <c r="BM112" s="108"/>
      <c r="BN112" s="101"/>
      <c r="BO112" s="101"/>
      <c r="BP112" s="101"/>
      <c r="BQ112" s="101"/>
      <c r="BR112" s="108"/>
      <c r="BS112" s="108"/>
      <c r="BT112" s="108"/>
      <c r="BU112" s="108"/>
      <c r="BV112" s="108"/>
      <c r="BW112" s="108"/>
      <c r="BX112" s="108"/>
      <c r="BY112" s="108"/>
      <c r="BZ112" s="108"/>
      <c r="CA112" s="108"/>
      <c r="CB112" s="63"/>
      <c r="CC112" s="101"/>
      <c r="CD112" s="108"/>
      <c r="CE112" s="108"/>
      <c r="CF112" s="108"/>
      <c r="CG112" s="108"/>
      <c r="CH112" s="108"/>
      <c r="CI112" s="108"/>
      <c r="CJ112" s="108"/>
      <c r="CK112" s="108"/>
      <c r="CL112" s="108"/>
      <c r="CM112" s="108"/>
      <c r="CN112" s="108"/>
      <c r="CO112" s="108"/>
      <c r="CP112" s="108"/>
      <c r="CQ112" s="108"/>
      <c r="CR112" s="108"/>
      <c r="CS112" s="108"/>
      <c r="CT112" s="108"/>
      <c r="CU112" s="108"/>
      <c r="CV112" s="108"/>
      <c r="CW112" s="108"/>
      <c r="CX112" s="108"/>
      <c r="CY112" s="108"/>
      <c r="CZ112" s="108"/>
      <c r="DA112" s="108"/>
      <c r="DB112" s="108"/>
      <c r="DC112" s="108"/>
      <c r="DD112" s="108"/>
      <c r="DE112" s="108"/>
      <c r="DF112" s="108"/>
      <c r="DG112" s="108"/>
      <c r="DH112" s="108"/>
      <c r="DI112" s="108"/>
      <c r="DJ112" s="107">
        <f>1*DJ3</f>
        <v>0</v>
      </c>
      <c r="DK112" s="108"/>
      <c r="DL112" s="108"/>
      <c r="DM112" s="108"/>
      <c r="DN112" s="108"/>
      <c r="DO112" s="108"/>
      <c r="DP112" s="108"/>
      <c r="DQ112" s="108"/>
      <c r="DR112" s="108"/>
      <c r="DS112" s="108"/>
      <c r="DT112" s="108"/>
      <c r="DU112" s="108"/>
      <c r="DV112" s="108"/>
      <c r="DW112" s="108"/>
      <c r="DX112" s="108"/>
      <c r="DY112" s="108"/>
      <c r="DZ112" s="108"/>
      <c r="EA112" s="108"/>
      <c r="EB112" s="102">
        <f t="shared" si="6"/>
        <v>0</v>
      </c>
      <c r="EC112" s="103"/>
      <c r="ED112" s="104">
        <f t="shared" si="7"/>
        <v>0</v>
      </c>
    </row>
    <row r="113" spans="1:134" s="105" customFormat="1">
      <c r="A113" s="71"/>
      <c r="B113" s="106" t="s">
        <v>899</v>
      </c>
      <c r="C113" s="97" t="s">
        <v>900</v>
      </c>
      <c r="D113" s="98" t="s">
        <v>787</v>
      </c>
      <c r="E113" s="98"/>
      <c r="F113" s="98"/>
      <c r="G113" s="98"/>
      <c r="H113" s="98"/>
      <c r="I113" s="108"/>
      <c r="J113" s="108"/>
      <c r="K113" s="108"/>
      <c r="L113" s="108"/>
      <c r="M113" s="108"/>
      <c r="N113" s="107">
        <f>4*N3</f>
        <v>0</v>
      </c>
      <c r="O113" s="107">
        <f>O3</f>
        <v>10</v>
      </c>
      <c r="P113" s="108"/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  <c r="AA113" s="108"/>
      <c r="AB113" s="108"/>
      <c r="AC113" s="108"/>
      <c r="AD113" s="108"/>
      <c r="AE113" s="108"/>
      <c r="AF113" s="108"/>
      <c r="AG113" s="108"/>
      <c r="AH113" s="108"/>
      <c r="AI113" s="108"/>
      <c r="AJ113" s="108"/>
      <c r="AK113" s="108"/>
      <c r="AL113" s="108"/>
      <c r="AM113" s="108"/>
      <c r="AN113" s="108"/>
      <c r="AO113" s="108"/>
      <c r="AP113" s="108"/>
      <c r="AQ113" s="108"/>
      <c r="AR113" s="108"/>
      <c r="AS113" s="108"/>
      <c r="AT113" s="108"/>
      <c r="AU113" s="108"/>
      <c r="AV113" s="108"/>
      <c r="AW113" s="108"/>
      <c r="AX113" s="108"/>
      <c r="AY113" s="108"/>
      <c r="AZ113" s="108"/>
      <c r="BA113" s="108"/>
      <c r="BB113" s="108"/>
      <c r="BC113" s="108"/>
      <c r="BD113" s="108"/>
      <c r="BE113" s="108"/>
      <c r="BF113" s="108"/>
      <c r="BG113" s="108"/>
      <c r="BH113" s="108"/>
      <c r="BI113" s="108"/>
      <c r="BJ113" s="108"/>
      <c r="BK113" s="112">
        <f>2*BK3</f>
        <v>18</v>
      </c>
      <c r="BL113" s="112">
        <f>2*BL3</f>
        <v>0</v>
      </c>
      <c r="BM113" s="108"/>
      <c r="BN113" s="112">
        <f>2*BN3</f>
        <v>32</v>
      </c>
      <c r="BO113" s="112">
        <f>2*BO3</f>
        <v>0</v>
      </c>
      <c r="BP113" s="101"/>
      <c r="BQ113" s="101"/>
      <c r="BR113" s="108"/>
      <c r="BS113" s="108"/>
      <c r="BT113" s="108"/>
      <c r="BU113" s="112">
        <f>+BU3</f>
        <v>0</v>
      </c>
      <c r="BV113" s="108"/>
      <c r="BW113" s="112">
        <f>2*BW3</f>
        <v>50</v>
      </c>
      <c r="BX113" s="108"/>
      <c r="BY113" s="108"/>
      <c r="BZ113" s="101"/>
      <c r="CA113" s="101"/>
      <c r="CB113" s="63"/>
      <c r="CC113" s="101"/>
      <c r="CD113" s="108"/>
      <c r="CE113" s="108"/>
      <c r="CF113" s="108"/>
      <c r="CG113" s="108"/>
      <c r="CH113" s="108"/>
      <c r="CI113" s="108"/>
      <c r="CJ113" s="108"/>
      <c r="CK113" s="108"/>
      <c r="CL113" s="108"/>
      <c r="CM113" s="108"/>
      <c r="CN113" s="108"/>
      <c r="CO113" s="108"/>
      <c r="CP113" s="108"/>
      <c r="CQ113" s="108"/>
      <c r="CR113" s="108"/>
      <c r="CS113" s="108"/>
      <c r="CT113" s="108"/>
      <c r="CU113" s="108"/>
      <c r="CV113" s="108"/>
      <c r="CW113" s="108"/>
      <c r="CX113" s="108"/>
      <c r="CY113" s="108"/>
      <c r="CZ113" s="108"/>
      <c r="DA113" s="108"/>
      <c r="DB113" s="108"/>
      <c r="DC113" s="108"/>
      <c r="DD113" s="108"/>
      <c r="DE113" s="108"/>
      <c r="DF113" s="108"/>
      <c r="DG113" s="108"/>
      <c r="DH113" s="108"/>
      <c r="DI113" s="108"/>
      <c r="DJ113" s="108"/>
      <c r="DK113" s="108"/>
      <c r="DL113" s="108"/>
      <c r="DM113" s="108"/>
      <c r="DN113" s="108"/>
      <c r="DO113" s="108"/>
      <c r="DP113" s="108"/>
      <c r="DQ113" s="108"/>
      <c r="DR113" s="108"/>
      <c r="DS113" s="108"/>
      <c r="DT113" s="108"/>
      <c r="DU113" s="108"/>
      <c r="DV113" s="108"/>
      <c r="DW113" s="108"/>
      <c r="DX113" s="108"/>
      <c r="DY113" s="108"/>
      <c r="DZ113" s="108"/>
      <c r="EA113" s="108"/>
      <c r="EB113" s="102">
        <f t="shared" si="6"/>
        <v>110</v>
      </c>
      <c r="EC113" s="103"/>
      <c r="ED113" s="104">
        <f t="shared" si="7"/>
        <v>0</v>
      </c>
    </row>
    <row r="114" spans="1:134" s="105" customFormat="1" ht="30" customHeight="1">
      <c r="A114" s="71"/>
      <c r="B114" s="106">
        <v>15829</v>
      </c>
      <c r="C114" s="97" t="s">
        <v>901</v>
      </c>
      <c r="D114" s="98" t="s">
        <v>787</v>
      </c>
      <c r="E114" s="98"/>
      <c r="F114" s="98"/>
      <c r="G114" s="98"/>
      <c r="H114" s="9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  <c r="W114" s="108"/>
      <c r="X114" s="108"/>
      <c r="Y114" s="108"/>
      <c r="Z114" s="108"/>
      <c r="AA114" s="108"/>
      <c r="AB114" s="108"/>
      <c r="AC114" s="108"/>
      <c r="AD114" s="108"/>
      <c r="AE114" s="108"/>
      <c r="AF114" s="108"/>
      <c r="AG114" s="108"/>
      <c r="AH114" s="108"/>
      <c r="AI114" s="108"/>
      <c r="AJ114" s="108"/>
      <c r="AK114" s="108"/>
      <c r="AL114" s="108"/>
      <c r="AM114" s="108"/>
      <c r="AN114" s="108"/>
      <c r="AO114" s="108"/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7">
        <f>2*BF3</f>
        <v>0</v>
      </c>
      <c r="BG114" s="108"/>
      <c r="BH114" s="108"/>
      <c r="BI114" s="108"/>
      <c r="BJ114" s="108"/>
      <c r="BK114" s="65"/>
      <c r="BL114" s="65"/>
      <c r="BM114" s="108"/>
      <c r="BN114" s="65"/>
      <c r="BO114" s="65"/>
      <c r="BP114" s="65"/>
      <c r="BQ114" s="65"/>
      <c r="BR114" s="108"/>
      <c r="BS114" s="108"/>
      <c r="BT114" s="108"/>
      <c r="BU114" s="108"/>
      <c r="BV114" s="108"/>
      <c r="BW114" s="108"/>
      <c r="BX114" s="108"/>
      <c r="BY114" s="108"/>
      <c r="BZ114" s="108"/>
      <c r="CA114" s="108"/>
      <c r="CB114" s="63"/>
      <c r="CC114" s="101"/>
      <c r="CD114" s="108"/>
      <c r="CE114" s="108"/>
      <c r="CF114" s="108"/>
      <c r="CG114" s="108"/>
      <c r="CH114" s="108"/>
      <c r="CI114" s="108"/>
      <c r="CJ114" s="108"/>
      <c r="CK114" s="108"/>
      <c r="CL114" s="108"/>
      <c r="CM114" s="108"/>
      <c r="CN114" s="108"/>
      <c r="CO114" s="108"/>
      <c r="CP114" s="108"/>
      <c r="CQ114" s="108"/>
      <c r="CR114" s="108"/>
      <c r="CS114" s="108"/>
      <c r="CT114" s="108"/>
      <c r="CU114" s="108"/>
      <c r="CV114" s="108"/>
      <c r="CW114" s="108"/>
      <c r="CX114" s="108"/>
      <c r="CY114" s="108"/>
      <c r="CZ114" s="108"/>
      <c r="DA114" s="108"/>
      <c r="DB114" s="108"/>
      <c r="DC114" s="108"/>
      <c r="DD114" s="108"/>
      <c r="DE114" s="108"/>
      <c r="DF114" s="108"/>
      <c r="DG114" s="108"/>
      <c r="DH114" s="108"/>
      <c r="DI114" s="108"/>
      <c r="DJ114" s="108"/>
      <c r="DK114" s="108"/>
      <c r="DL114" s="108"/>
      <c r="DM114" s="108"/>
      <c r="DN114" s="108"/>
      <c r="DO114" s="108"/>
      <c r="DP114" s="108"/>
      <c r="DQ114" s="108"/>
      <c r="DR114" s="108"/>
      <c r="DS114" s="108"/>
      <c r="DT114" s="108"/>
      <c r="DU114" s="108"/>
      <c r="DV114" s="108"/>
      <c r="DW114" s="108"/>
      <c r="DX114" s="108"/>
      <c r="DY114" s="108"/>
      <c r="DZ114" s="108"/>
      <c r="EA114" s="108"/>
      <c r="EB114" s="102">
        <f t="shared" si="6"/>
        <v>0</v>
      </c>
      <c r="EC114" s="103"/>
      <c r="ED114" s="104">
        <f t="shared" si="7"/>
        <v>0</v>
      </c>
    </row>
    <row r="115" spans="1:134" s="105" customFormat="1" ht="30">
      <c r="A115" s="71"/>
      <c r="B115" s="106">
        <v>10470</v>
      </c>
      <c r="C115" s="97" t="s">
        <v>902</v>
      </c>
      <c r="D115" s="98" t="s">
        <v>787</v>
      </c>
      <c r="E115" s="98"/>
      <c r="F115" s="98"/>
      <c r="G115" s="98"/>
      <c r="H115" s="98"/>
      <c r="I115" s="108"/>
      <c r="J115" s="108"/>
      <c r="K115" s="108"/>
      <c r="L115" s="108"/>
      <c r="M115" s="108"/>
      <c r="N115" s="108"/>
      <c r="O115" s="107">
        <f>2*O3</f>
        <v>20</v>
      </c>
      <c r="P115" s="108"/>
      <c r="Q115" s="108"/>
      <c r="R115" s="108"/>
      <c r="S115" s="108"/>
      <c r="T115" s="108"/>
      <c r="U115" s="108"/>
      <c r="V115" s="108"/>
      <c r="W115" s="108"/>
      <c r="X115" s="108"/>
      <c r="Y115" s="108"/>
      <c r="Z115" s="108"/>
      <c r="AA115" s="108"/>
      <c r="AB115" s="108"/>
      <c r="AC115" s="108"/>
      <c r="AD115" s="108"/>
      <c r="AE115" s="108"/>
      <c r="AF115" s="108"/>
      <c r="AG115" s="108"/>
      <c r="AH115" s="108"/>
      <c r="AI115" s="108"/>
      <c r="AJ115" s="108"/>
      <c r="AK115" s="108"/>
      <c r="AL115" s="108"/>
      <c r="AM115" s="108"/>
      <c r="AN115" s="108"/>
      <c r="AO115" s="108"/>
      <c r="AP115" s="108"/>
      <c r="AQ115" s="108"/>
      <c r="AR115" s="108"/>
      <c r="AS115" s="108"/>
      <c r="AT115" s="108"/>
      <c r="AU115" s="108"/>
      <c r="AV115" s="108"/>
      <c r="AW115" s="108"/>
      <c r="AX115" s="108"/>
      <c r="AY115" s="108"/>
      <c r="AZ115" s="108"/>
      <c r="BA115" s="108"/>
      <c r="BB115" s="108"/>
      <c r="BC115" s="108"/>
      <c r="BD115" s="108"/>
      <c r="BE115" s="108"/>
      <c r="BF115" s="108"/>
      <c r="BG115" s="108"/>
      <c r="BH115" s="108"/>
      <c r="BI115" s="108"/>
      <c r="BJ115" s="108"/>
      <c r="BK115" s="112">
        <f>4*BK3</f>
        <v>36</v>
      </c>
      <c r="BL115" s="112">
        <f>4*BL3</f>
        <v>0</v>
      </c>
      <c r="BM115" s="108"/>
      <c r="BN115" s="112">
        <f>4*BN3</f>
        <v>64</v>
      </c>
      <c r="BO115" s="112">
        <f>4*BO3</f>
        <v>0</v>
      </c>
      <c r="BP115" s="101"/>
      <c r="BQ115" s="101"/>
      <c r="BR115" s="108"/>
      <c r="BS115" s="108"/>
      <c r="BT115" s="108"/>
      <c r="BU115" s="112">
        <f>2*BU3</f>
        <v>0</v>
      </c>
      <c r="BV115" s="108"/>
      <c r="BW115" s="112">
        <f>4*BW3</f>
        <v>100</v>
      </c>
      <c r="BX115" s="108"/>
      <c r="BY115" s="108"/>
      <c r="BZ115" s="101"/>
      <c r="CA115" s="101"/>
      <c r="CB115" s="48"/>
      <c r="CC115" s="101"/>
      <c r="CD115" s="108"/>
      <c r="CE115" s="108"/>
      <c r="CF115" s="108"/>
      <c r="CG115" s="108"/>
      <c r="CH115" s="108"/>
      <c r="CI115" s="108"/>
      <c r="CJ115" s="108"/>
      <c r="CK115" s="108"/>
      <c r="CL115" s="108"/>
      <c r="CM115" s="108"/>
      <c r="CN115" s="108"/>
      <c r="CO115" s="108"/>
      <c r="CP115" s="108"/>
      <c r="CQ115" s="108"/>
      <c r="CR115" s="108"/>
      <c r="CS115" s="108"/>
      <c r="CT115" s="108"/>
      <c r="CU115" s="108"/>
      <c r="CV115" s="108"/>
      <c r="CW115" s="108"/>
      <c r="CX115" s="108"/>
      <c r="CY115" s="108"/>
      <c r="CZ115" s="108"/>
      <c r="DA115" s="108"/>
      <c r="DB115" s="108"/>
      <c r="DC115" s="108"/>
      <c r="DD115" s="108"/>
      <c r="DE115" s="108"/>
      <c r="DF115" s="108"/>
      <c r="DG115" s="108"/>
      <c r="DH115" s="108"/>
      <c r="DI115" s="108"/>
      <c r="DJ115" s="108"/>
      <c r="DK115" s="108"/>
      <c r="DL115" s="108"/>
      <c r="DM115" s="108"/>
      <c r="DN115" s="108"/>
      <c r="DO115" s="108"/>
      <c r="DP115" s="108"/>
      <c r="DQ115" s="108"/>
      <c r="DR115" s="108"/>
      <c r="DS115" s="108"/>
      <c r="DT115" s="108"/>
      <c r="DU115" s="108"/>
      <c r="DV115" s="108"/>
      <c r="DW115" s="108"/>
      <c r="DX115" s="108"/>
      <c r="DY115" s="108"/>
      <c r="DZ115" s="108"/>
      <c r="EA115" s="108"/>
      <c r="EB115" s="102">
        <f t="shared" si="6"/>
        <v>220</v>
      </c>
      <c r="EC115" s="103"/>
      <c r="ED115" s="104">
        <f t="shared" si="7"/>
        <v>0</v>
      </c>
    </row>
    <row r="116" spans="1:134" s="105" customFormat="1" ht="15.75" customHeight="1">
      <c r="A116" s="71"/>
      <c r="B116" s="106">
        <v>16673</v>
      </c>
      <c r="C116" s="97" t="s">
        <v>903</v>
      </c>
      <c r="D116" s="98" t="s">
        <v>787</v>
      </c>
      <c r="E116" s="98"/>
      <c r="F116" s="98"/>
      <c r="G116" s="98"/>
      <c r="H116" s="9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  <c r="W116" s="108"/>
      <c r="X116" s="108"/>
      <c r="Y116" s="108"/>
      <c r="Z116" s="108"/>
      <c r="AA116" s="108"/>
      <c r="AB116" s="108"/>
      <c r="AC116" s="108"/>
      <c r="AD116" s="108"/>
      <c r="AE116" s="108"/>
      <c r="AF116" s="108"/>
      <c r="AG116" s="108"/>
      <c r="AH116" s="108"/>
      <c r="AI116" s="108"/>
      <c r="AJ116" s="108"/>
      <c r="AK116" s="108"/>
      <c r="AL116" s="108"/>
      <c r="AM116" s="108"/>
      <c r="AN116" s="108"/>
      <c r="AO116" s="108"/>
      <c r="AP116" s="108"/>
      <c r="AQ116" s="108"/>
      <c r="AR116" s="108"/>
      <c r="AS116" s="108"/>
      <c r="AT116" s="108"/>
      <c r="AU116" s="108"/>
      <c r="AV116" s="108"/>
      <c r="AW116" s="108"/>
      <c r="AX116" s="108"/>
      <c r="AY116" s="108"/>
      <c r="AZ116" s="108"/>
      <c r="BA116" s="108"/>
      <c r="BB116" s="108"/>
      <c r="BC116" s="108"/>
      <c r="BD116" s="108"/>
      <c r="BE116" s="99">
        <f>2*BE3</f>
        <v>0</v>
      </c>
      <c r="BF116" s="99">
        <f>2*BF3</f>
        <v>0</v>
      </c>
      <c r="BG116" s="98"/>
      <c r="BH116" s="98"/>
      <c r="BI116" s="98"/>
      <c r="BJ116" s="108"/>
      <c r="BK116" s="101"/>
      <c r="BL116" s="101"/>
      <c r="BM116" s="108"/>
      <c r="BN116" s="101"/>
      <c r="BO116" s="101"/>
      <c r="BP116" s="101"/>
      <c r="BQ116" s="101"/>
      <c r="BR116" s="108"/>
      <c r="BS116" s="108"/>
      <c r="BT116" s="108"/>
      <c r="BU116" s="108"/>
      <c r="BV116" s="108"/>
      <c r="BW116" s="108"/>
      <c r="BX116" s="108"/>
      <c r="BY116" s="108"/>
      <c r="BZ116" s="108"/>
      <c r="CA116" s="108"/>
      <c r="CB116" s="63"/>
      <c r="CC116" s="101"/>
      <c r="CD116" s="108"/>
      <c r="CE116" s="108"/>
      <c r="CF116" s="108"/>
      <c r="CG116" s="108"/>
      <c r="CH116" s="108"/>
      <c r="CI116" s="108"/>
      <c r="CJ116" s="108"/>
      <c r="CK116" s="108"/>
      <c r="CL116" s="108"/>
      <c r="CM116" s="108"/>
      <c r="CN116" s="108"/>
      <c r="CO116" s="108"/>
      <c r="CP116" s="108"/>
      <c r="CQ116" s="108"/>
      <c r="CR116" s="108"/>
      <c r="CS116" s="108"/>
      <c r="CT116" s="108"/>
      <c r="CU116" s="108"/>
      <c r="CV116" s="108"/>
      <c r="CW116" s="108"/>
      <c r="CX116" s="108"/>
      <c r="CY116" s="108"/>
      <c r="CZ116" s="108"/>
      <c r="DA116" s="108"/>
      <c r="DB116" s="108"/>
      <c r="DC116" s="108"/>
      <c r="DD116" s="108"/>
      <c r="DE116" s="108"/>
      <c r="DF116" s="108"/>
      <c r="DG116" s="108"/>
      <c r="DH116" s="108"/>
      <c r="DI116" s="108"/>
      <c r="DJ116" s="108"/>
      <c r="DK116" s="108"/>
      <c r="DL116" s="108"/>
      <c r="DM116" s="108"/>
      <c r="DN116" s="108"/>
      <c r="DO116" s="108"/>
      <c r="DP116" s="108"/>
      <c r="DQ116" s="108"/>
      <c r="DR116" s="108"/>
      <c r="DS116" s="108"/>
      <c r="DT116" s="108"/>
      <c r="DU116" s="108"/>
      <c r="DV116" s="108"/>
      <c r="DW116" s="108"/>
      <c r="DX116" s="108"/>
      <c r="DY116" s="108"/>
      <c r="DZ116" s="108"/>
      <c r="EA116" s="108"/>
      <c r="EB116" s="102">
        <f t="shared" si="6"/>
        <v>0</v>
      </c>
      <c r="EC116" s="103"/>
      <c r="ED116" s="104">
        <f t="shared" si="7"/>
        <v>0</v>
      </c>
    </row>
    <row r="117" spans="1:134" s="105" customFormat="1" ht="15.75" customHeight="1">
      <c r="A117" s="71"/>
      <c r="B117" s="106">
        <v>16675</v>
      </c>
      <c r="C117" s="97" t="s">
        <v>904</v>
      </c>
      <c r="D117" s="98" t="s">
        <v>787</v>
      </c>
      <c r="E117" s="98"/>
      <c r="F117" s="98"/>
      <c r="G117" s="98"/>
      <c r="H117" s="9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  <c r="W117" s="108"/>
      <c r="X117" s="108"/>
      <c r="Y117" s="108"/>
      <c r="Z117" s="108"/>
      <c r="AA117" s="108"/>
      <c r="AB117" s="108"/>
      <c r="AC117" s="108"/>
      <c r="AD117" s="108"/>
      <c r="AE117" s="108"/>
      <c r="AF117" s="108"/>
      <c r="AG117" s="108"/>
      <c r="AH117" s="108"/>
      <c r="AI117" s="108"/>
      <c r="AJ117" s="108"/>
      <c r="AK117" s="108"/>
      <c r="AL117" s="108"/>
      <c r="AM117" s="108"/>
      <c r="AN117" s="108"/>
      <c r="AO117" s="108"/>
      <c r="AP117" s="108"/>
      <c r="AQ117" s="108"/>
      <c r="AR117" s="108"/>
      <c r="AS117" s="108"/>
      <c r="AT117" s="108"/>
      <c r="AU117" s="108"/>
      <c r="AV117" s="108"/>
      <c r="AW117" s="108"/>
      <c r="AX117" s="108"/>
      <c r="AY117" s="108"/>
      <c r="AZ117" s="108"/>
      <c r="BA117" s="108"/>
      <c r="BB117" s="108"/>
      <c r="BC117" s="108"/>
      <c r="BD117" s="108"/>
      <c r="BE117" s="99">
        <f>+BE3</f>
        <v>0</v>
      </c>
      <c r="BF117" s="98"/>
      <c r="BG117" s="98"/>
      <c r="BH117" s="98"/>
      <c r="BI117" s="98"/>
      <c r="BJ117" s="108"/>
      <c r="BK117" s="101"/>
      <c r="BL117" s="101"/>
      <c r="BM117" s="108"/>
      <c r="BN117" s="101"/>
      <c r="BO117" s="101"/>
      <c r="BP117" s="101"/>
      <c r="BQ117" s="101"/>
      <c r="BR117" s="108"/>
      <c r="BS117" s="108"/>
      <c r="BT117" s="108"/>
      <c r="BU117" s="108"/>
      <c r="BV117" s="108"/>
      <c r="BW117" s="108"/>
      <c r="BX117" s="108"/>
      <c r="BY117" s="108"/>
      <c r="BZ117" s="108"/>
      <c r="CA117" s="108"/>
      <c r="CB117" s="63"/>
      <c r="CC117" s="101"/>
      <c r="CD117" s="108"/>
      <c r="CE117" s="108"/>
      <c r="CF117" s="108"/>
      <c r="CG117" s="108"/>
      <c r="CH117" s="108"/>
      <c r="CI117" s="108"/>
      <c r="CJ117" s="108"/>
      <c r="CK117" s="108"/>
      <c r="CL117" s="108"/>
      <c r="CM117" s="108"/>
      <c r="CN117" s="108"/>
      <c r="CO117" s="108"/>
      <c r="CP117" s="108"/>
      <c r="CQ117" s="108"/>
      <c r="CR117" s="108"/>
      <c r="CS117" s="108"/>
      <c r="CT117" s="108"/>
      <c r="CU117" s="108"/>
      <c r="CV117" s="108"/>
      <c r="CW117" s="108"/>
      <c r="CX117" s="108"/>
      <c r="CY117" s="108"/>
      <c r="CZ117" s="108"/>
      <c r="DA117" s="108"/>
      <c r="DB117" s="108"/>
      <c r="DC117" s="108"/>
      <c r="DD117" s="108"/>
      <c r="DE117" s="108"/>
      <c r="DF117" s="108"/>
      <c r="DG117" s="108"/>
      <c r="DH117" s="108"/>
      <c r="DI117" s="108"/>
      <c r="DJ117" s="108"/>
      <c r="DK117" s="108"/>
      <c r="DL117" s="108"/>
      <c r="DM117" s="108"/>
      <c r="DN117" s="108"/>
      <c r="DO117" s="108"/>
      <c r="DP117" s="108"/>
      <c r="DQ117" s="108"/>
      <c r="DR117" s="108"/>
      <c r="DS117" s="108"/>
      <c r="DT117" s="108"/>
      <c r="DU117" s="108"/>
      <c r="DV117" s="108"/>
      <c r="DW117" s="108"/>
      <c r="DX117" s="108"/>
      <c r="DY117" s="108"/>
      <c r="DZ117" s="108"/>
      <c r="EA117" s="108"/>
      <c r="EB117" s="102">
        <f t="shared" si="6"/>
        <v>0</v>
      </c>
      <c r="EC117" s="103"/>
      <c r="ED117" s="104">
        <f t="shared" si="7"/>
        <v>0</v>
      </c>
    </row>
    <row r="118" spans="1:134" s="105" customFormat="1" ht="15.75" customHeight="1">
      <c r="A118" s="71"/>
      <c r="B118" s="106">
        <v>16674</v>
      </c>
      <c r="C118" s="97" t="s">
        <v>905</v>
      </c>
      <c r="D118" s="98" t="s">
        <v>787</v>
      </c>
      <c r="E118" s="98"/>
      <c r="F118" s="98"/>
      <c r="G118" s="98"/>
      <c r="H118" s="9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108"/>
      <c r="AX118" s="108"/>
      <c r="AY118" s="108"/>
      <c r="AZ118" s="108"/>
      <c r="BA118" s="108"/>
      <c r="BB118" s="108"/>
      <c r="BC118" s="108"/>
      <c r="BD118" s="108"/>
      <c r="BE118" s="99">
        <f>+BE3</f>
        <v>0</v>
      </c>
      <c r="BF118" s="99">
        <f>+BF3</f>
        <v>0</v>
      </c>
      <c r="BG118" s="98"/>
      <c r="BH118" s="98"/>
      <c r="BI118" s="98"/>
      <c r="BJ118" s="108"/>
      <c r="BK118" s="101"/>
      <c r="BL118" s="101"/>
      <c r="BM118" s="108"/>
      <c r="BN118" s="101"/>
      <c r="BO118" s="101"/>
      <c r="BP118" s="101"/>
      <c r="BQ118" s="101"/>
      <c r="BR118" s="108"/>
      <c r="BS118" s="108"/>
      <c r="BT118" s="108"/>
      <c r="BU118" s="108"/>
      <c r="BV118" s="108"/>
      <c r="BW118" s="108"/>
      <c r="BX118" s="108"/>
      <c r="BY118" s="108"/>
      <c r="BZ118" s="108"/>
      <c r="CA118" s="108"/>
      <c r="CB118" s="63"/>
      <c r="CC118" s="101"/>
      <c r="CD118" s="108"/>
      <c r="CE118" s="108"/>
      <c r="CF118" s="108"/>
      <c r="CG118" s="108"/>
      <c r="CH118" s="108"/>
      <c r="CI118" s="108"/>
      <c r="CJ118" s="108"/>
      <c r="CK118" s="108"/>
      <c r="CL118" s="108"/>
      <c r="CM118" s="108"/>
      <c r="CN118" s="108"/>
      <c r="CO118" s="108"/>
      <c r="CP118" s="108"/>
      <c r="CQ118" s="108"/>
      <c r="CR118" s="108"/>
      <c r="CS118" s="108"/>
      <c r="CT118" s="108"/>
      <c r="CU118" s="108"/>
      <c r="CV118" s="108"/>
      <c r="CW118" s="108"/>
      <c r="CX118" s="108"/>
      <c r="CY118" s="108"/>
      <c r="CZ118" s="108"/>
      <c r="DA118" s="108"/>
      <c r="DB118" s="108"/>
      <c r="DC118" s="108"/>
      <c r="DD118" s="108"/>
      <c r="DE118" s="108"/>
      <c r="DF118" s="108"/>
      <c r="DG118" s="108"/>
      <c r="DH118" s="108"/>
      <c r="DI118" s="108"/>
      <c r="DJ118" s="108"/>
      <c r="DK118" s="108"/>
      <c r="DL118" s="108"/>
      <c r="DM118" s="108"/>
      <c r="DN118" s="108"/>
      <c r="DO118" s="108"/>
      <c r="DP118" s="108"/>
      <c r="DQ118" s="108"/>
      <c r="DR118" s="108"/>
      <c r="DS118" s="108"/>
      <c r="DT118" s="108"/>
      <c r="DU118" s="108"/>
      <c r="DV118" s="108"/>
      <c r="DW118" s="108"/>
      <c r="DX118" s="108"/>
      <c r="DY118" s="108"/>
      <c r="DZ118" s="108"/>
      <c r="EA118" s="108"/>
      <c r="EB118" s="102">
        <f t="shared" si="6"/>
        <v>0</v>
      </c>
      <c r="EC118" s="103"/>
      <c r="ED118" s="104">
        <f t="shared" si="7"/>
        <v>0</v>
      </c>
    </row>
    <row r="119" spans="1:134" s="105" customFormat="1" ht="15.75" customHeight="1">
      <c r="A119" s="71"/>
      <c r="B119" s="106">
        <v>16718</v>
      </c>
      <c r="C119" s="97" t="s">
        <v>906</v>
      </c>
      <c r="D119" s="98" t="s">
        <v>787</v>
      </c>
      <c r="E119" s="98"/>
      <c r="F119" s="98"/>
      <c r="G119" s="98"/>
      <c r="H119" s="9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  <c r="W119" s="108"/>
      <c r="X119" s="108"/>
      <c r="Y119" s="108"/>
      <c r="Z119" s="108"/>
      <c r="AA119" s="108"/>
      <c r="AB119" s="108"/>
      <c r="AC119" s="108"/>
      <c r="AD119" s="108"/>
      <c r="AE119" s="108"/>
      <c r="AF119" s="108"/>
      <c r="AG119" s="108"/>
      <c r="AH119" s="108"/>
      <c r="AI119" s="108"/>
      <c r="AJ119" s="108"/>
      <c r="AK119" s="108"/>
      <c r="AL119" s="108"/>
      <c r="AM119" s="108"/>
      <c r="AN119" s="108"/>
      <c r="AO119" s="108"/>
      <c r="AP119" s="108"/>
      <c r="AQ119" s="108"/>
      <c r="AR119" s="108"/>
      <c r="AS119" s="108"/>
      <c r="AT119" s="108"/>
      <c r="AU119" s="108"/>
      <c r="AV119" s="108"/>
      <c r="AW119" s="108"/>
      <c r="AX119" s="108"/>
      <c r="AY119" s="108"/>
      <c r="AZ119" s="108"/>
      <c r="BA119" s="108"/>
      <c r="BB119" s="108"/>
      <c r="BC119" s="108"/>
      <c r="BD119" s="108"/>
      <c r="BE119" s="108"/>
      <c r="BF119" s="107">
        <f>+BF3</f>
        <v>0</v>
      </c>
      <c r="BG119" s="108"/>
      <c r="BH119" s="108"/>
      <c r="BI119" s="108"/>
      <c r="BJ119" s="108"/>
      <c r="BK119" s="101"/>
      <c r="BL119" s="101"/>
      <c r="BM119" s="108"/>
      <c r="BN119" s="101"/>
      <c r="BO119" s="101"/>
      <c r="BP119" s="101"/>
      <c r="BQ119" s="101"/>
      <c r="BR119" s="108"/>
      <c r="BS119" s="108"/>
      <c r="BT119" s="108"/>
      <c r="BU119" s="108"/>
      <c r="BV119" s="108"/>
      <c r="BW119" s="108"/>
      <c r="BX119" s="108"/>
      <c r="BY119" s="108"/>
      <c r="BZ119" s="108"/>
      <c r="CA119" s="108"/>
      <c r="CB119" s="63"/>
      <c r="CC119" s="101"/>
      <c r="CD119" s="108"/>
      <c r="CE119" s="108"/>
      <c r="CF119" s="108"/>
      <c r="CG119" s="108"/>
      <c r="CH119" s="108"/>
      <c r="CI119" s="108"/>
      <c r="CJ119" s="108"/>
      <c r="CK119" s="108"/>
      <c r="CL119" s="108"/>
      <c r="CM119" s="108"/>
      <c r="CN119" s="108"/>
      <c r="CO119" s="108"/>
      <c r="CP119" s="108"/>
      <c r="CQ119" s="108"/>
      <c r="CR119" s="108"/>
      <c r="CS119" s="108"/>
      <c r="CT119" s="108"/>
      <c r="CU119" s="108"/>
      <c r="CV119" s="108"/>
      <c r="CW119" s="108"/>
      <c r="CX119" s="108"/>
      <c r="CY119" s="108"/>
      <c r="CZ119" s="108"/>
      <c r="DA119" s="108"/>
      <c r="DB119" s="108"/>
      <c r="DC119" s="108"/>
      <c r="DD119" s="108"/>
      <c r="DE119" s="108"/>
      <c r="DF119" s="108"/>
      <c r="DG119" s="108"/>
      <c r="DH119" s="108"/>
      <c r="DI119" s="108"/>
      <c r="DJ119" s="108"/>
      <c r="DK119" s="108"/>
      <c r="DL119" s="108"/>
      <c r="DM119" s="108"/>
      <c r="DN119" s="108"/>
      <c r="DO119" s="108"/>
      <c r="DP119" s="108"/>
      <c r="DQ119" s="108"/>
      <c r="DR119" s="108"/>
      <c r="DS119" s="108"/>
      <c r="DT119" s="108"/>
      <c r="DU119" s="108"/>
      <c r="DV119" s="108"/>
      <c r="DW119" s="108"/>
      <c r="DX119" s="108"/>
      <c r="DY119" s="108"/>
      <c r="DZ119" s="108"/>
      <c r="EA119" s="108"/>
      <c r="EB119" s="102">
        <f t="shared" si="6"/>
        <v>0</v>
      </c>
      <c r="EC119" s="103"/>
      <c r="ED119" s="104">
        <f t="shared" si="7"/>
        <v>0</v>
      </c>
    </row>
    <row r="120" spans="1:134" s="105" customFormat="1" ht="15.75" customHeight="1">
      <c r="A120" s="71"/>
      <c r="B120" s="106">
        <v>17114</v>
      </c>
      <c r="C120" s="97" t="s">
        <v>907</v>
      </c>
      <c r="D120" s="98" t="s">
        <v>787</v>
      </c>
      <c r="E120" s="98"/>
      <c r="F120" s="98"/>
      <c r="G120" s="98"/>
      <c r="H120" s="9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  <c r="W120" s="108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08"/>
      <c r="AJ120" s="108"/>
      <c r="AK120" s="108"/>
      <c r="AL120" s="108"/>
      <c r="AM120" s="108"/>
      <c r="AN120" s="108"/>
      <c r="AO120" s="108"/>
      <c r="AP120" s="108"/>
      <c r="AQ120" s="108"/>
      <c r="AR120" s="108"/>
      <c r="AS120" s="108"/>
      <c r="AT120" s="108"/>
      <c r="AU120" s="108"/>
      <c r="AV120" s="108"/>
      <c r="AW120" s="108"/>
      <c r="AX120" s="108"/>
      <c r="AY120" s="108"/>
      <c r="AZ120" s="108"/>
      <c r="BA120" s="108"/>
      <c r="BB120" s="108"/>
      <c r="BC120" s="108"/>
      <c r="BD120" s="108"/>
      <c r="BE120" s="107">
        <f>+BE3</f>
        <v>0</v>
      </c>
      <c r="BF120" s="107">
        <f>+BF3</f>
        <v>0</v>
      </c>
      <c r="BG120" s="108"/>
      <c r="BH120" s="108"/>
      <c r="BI120" s="108"/>
      <c r="BJ120" s="108"/>
      <c r="BK120" s="101"/>
      <c r="BL120" s="101"/>
      <c r="BM120" s="108"/>
      <c r="BN120" s="101"/>
      <c r="BO120" s="101"/>
      <c r="BP120" s="101"/>
      <c r="BQ120" s="101"/>
      <c r="BR120" s="108"/>
      <c r="BS120" s="108"/>
      <c r="BT120" s="108"/>
      <c r="BU120" s="108"/>
      <c r="BV120" s="108"/>
      <c r="BW120" s="108"/>
      <c r="BX120" s="108"/>
      <c r="BY120" s="108"/>
      <c r="BZ120" s="108"/>
      <c r="CA120" s="108"/>
      <c r="CB120" s="63"/>
      <c r="CC120" s="101"/>
      <c r="CD120" s="108"/>
      <c r="CE120" s="108"/>
      <c r="CF120" s="108"/>
      <c r="CG120" s="108"/>
      <c r="CH120" s="108"/>
      <c r="CI120" s="108"/>
      <c r="CJ120" s="108"/>
      <c r="CK120" s="108"/>
      <c r="CL120" s="108"/>
      <c r="CM120" s="108"/>
      <c r="CN120" s="108"/>
      <c r="CO120" s="108"/>
      <c r="CP120" s="108"/>
      <c r="CQ120" s="108"/>
      <c r="CR120" s="108"/>
      <c r="CS120" s="108"/>
      <c r="CT120" s="108"/>
      <c r="CU120" s="108"/>
      <c r="CV120" s="108"/>
      <c r="CW120" s="108"/>
      <c r="CX120" s="108"/>
      <c r="CY120" s="108"/>
      <c r="CZ120" s="108"/>
      <c r="DA120" s="108"/>
      <c r="DB120" s="108"/>
      <c r="DC120" s="108"/>
      <c r="DD120" s="108"/>
      <c r="DE120" s="108"/>
      <c r="DF120" s="108"/>
      <c r="DG120" s="108"/>
      <c r="DH120" s="108"/>
      <c r="DI120" s="108"/>
      <c r="DJ120" s="108"/>
      <c r="DK120" s="108"/>
      <c r="DL120" s="108"/>
      <c r="DM120" s="108"/>
      <c r="DN120" s="108"/>
      <c r="DO120" s="108"/>
      <c r="DP120" s="108"/>
      <c r="DQ120" s="108"/>
      <c r="DR120" s="108"/>
      <c r="DS120" s="108"/>
      <c r="DT120" s="108"/>
      <c r="DU120" s="108"/>
      <c r="DV120" s="108"/>
      <c r="DW120" s="108"/>
      <c r="DX120" s="108"/>
      <c r="DY120" s="108"/>
      <c r="DZ120" s="108"/>
      <c r="EA120" s="108"/>
      <c r="EB120" s="102">
        <f t="shared" si="6"/>
        <v>0</v>
      </c>
      <c r="EC120" s="103"/>
      <c r="ED120" s="104">
        <f t="shared" si="7"/>
        <v>0</v>
      </c>
    </row>
    <row r="121" spans="1:134" s="105" customFormat="1" ht="15.75" customHeight="1">
      <c r="A121" s="71"/>
      <c r="B121" s="131">
        <v>10142</v>
      </c>
      <c r="C121" s="97" t="s">
        <v>908</v>
      </c>
      <c r="D121" s="98" t="s">
        <v>787</v>
      </c>
      <c r="E121" s="98"/>
      <c r="F121" s="98"/>
      <c r="G121" s="98"/>
      <c r="H121" s="9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  <c r="W121" s="108"/>
      <c r="X121" s="108"/>
      <c r="Y121" s="108"/>
      <c r="Z121" s="108"/>
      <c r="AA121" s="108"/>
      <c r="AB121" s="108"/>
      <c r="AC121" s="108"/>
      <c r="AD121" s="108"/>
      <c r="AE121" s="108"/>
      <c r="AF121" s="108"/>
      <c r="AG121" s="108"/>
      <c r="AH121" s="108"/>
      <c r="AI121" s="108"/>
      <c r="AJ121" s="108"/>
      <c r="AK121" s="108"/>
      <c r="AL121" s="108"/>
      <c r="AM121" s="108"/>
      <c r="AN121" s="108"/>
      <c r="AO121" s="108"/>
      <c r="AP121" s="108"/>
      <c r="AQ121" s="108"/>
      <c r="AR121" s="108"/>
      <c r="AS121" s="108"/>
      <c r="AT121" s="108"/>
      <c r="AU121" s="108"/>
      <c r="AV121" s="108"/>
      <c r="AW121" s="108"/>
      <c r="AX121" s="108"/>
      <c r="AY121" s="108"/>
      <c r="AZ121" s="108"/>
      <c r="BA121" s="108"/>
      <c r="BB121" s="108"/>
      <c r="BC121" s="108"/>
      <c r="BD121" s="108"/>
      <c r="BE121" s="108"/>
      <c r="BF121" s="108"/>
      <c r="BG121" s="108"/>
      <c r="BH121" s="108"/>
      <c r="BI121" s="108"/>
      <c r="BJ121" s="108"/>
      <c r="BK121" s="101"/>
      <c r="BL121" s="101"/>
      <c r="BM121" s="108"/>
      <c r="BN121" s="101"/>
      <c r="BO121" s="101"/>
      <c r="BP121" s="101"/>
      <c r="BQ121" s="101"/>
      <c r="BR121" s="108"/>
      <c r="BS121" s="108"/>
      <c r="BT121" s="108"/>
      <c r="BU121" s="108"/>
      <c r="BV121" s="108"/>
      <c r="BW121" s="108"/>
      <c r="BX121" s="108"/>
      <c r="BY121" s="108"/>
      <c r="BZ121" s="108"/>
      <c r="CA121" s="108"/>
      <c r="CB121" s="63"/>
      <c r="CC121" s="101"/>
      <c r="CD121" s="108"/>
      <c r="CE121" s="108"/>
      <c r="CF121" s="108"/>
      <c r="CG121" s="108"/>
      <c r="CH121" s="108"/>
      <c r="CI121" s="108"/>
      <c r="CJ121" s="108"/>
      <c r="CK121" s="108"/>
      <c r="CL121" s="108"/>
      <c r="CM121" s="108"/>
      <c r="CN121" s="108"/>
      <c r="CO121" s="108"/>
      <c r="CP121" s="99">
        <f>3*CP3</f>
        <v>21</v>
      </c>
      <c r="CQ121" s="108"/>
      <c r="CR121" s="108"/>
      <c r="CS121" s="108"/>
      <c r="CT121" s="108"/>
      <c r="CU121" s="108"/>
      <c r="CV121" s="108"/>
      <c r="CW121" s="108"/>
      <c r="CX121" s="108"/>
      <c r="CY121" s="108"/>
      <c r="CZ121" s="108"/>
      <c r="DA121" s="108"/>
      <c r="DB121" s="108"/>
      <c r="DC121" s="108"/>
      <c r="DD121" s="108"/>
      <c r="DE121" s="108"/>
      <c r="DF121" s="108"/>
      <c r="DG121" s="108"/>
      <c r="DH121" s="108"/>
      <c r="DI121" s="108"/>
      <c r="DJ121" s="108"/>
      <c r="DK121" s="108"/>
      <c r="DL121" s="108"/>
      <c r="DM121" s="108"/>
      <c r="DN121" s="108"/>
      <c r="DO121" s="108"/>
      <c r="DP121" s="108"/>
      <c r="DQ121" s="108"/>
      <c r="DR121" s="108"/>
      <c r="DS121" s="108"/>
      <c r="DT121" s="108"/>
      <c r="DU121" s="108"/>
      <c r="DV121" s="108"/>
      <c r="DW121" s="108"/>
      <c r="DX121" s="108"/>
      <c r="DY121" s="108"/>
      <c r="DZ121" s="108"/>
      <c r="EA121" s="108"/>
      <c r="EB121" s="102">
        <f t="shared" si="6"/>
        <v>21</v>
      </c>
      <c r="EC121" s="103"/>
      <c r="ED121" s="104">
        <f t="shared" si="7"/>
        <v>0</v>
      </c>
    </row>
    <row r="122" spans="1:134" s="105" customFormat="1" ht="15" customHeight="1">
      <c r="A122" s="71"/>
      <c r="B122" s="124">
        <v>15641</v>
      </c>
      <c r="C122" s="97" t="s">
        <v>909</v>
      </c>
      <c r="D122" s="98" t="s">
        <v>787</v>
      </c>
      <c r="E122" s="98"/>
      <c r="F122" s="98"/>
      <c r="G122" s="98"/>
      <c r="H122" s="9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  <c r="AJ122" s="108"/>
      <c r="AK122" s="108"/>
      <c r="AL122" s="108"/>
      <c r="AM122" s="108"/>
      <c r="AN122" s="108"/>
      <c r="AO122" s="108"/>
      <c r="AP122" s="108"/>
      <c r="AQ122" s="108"/>
      <c r="AR122" s="108"/>
      <c r="AS122" s="108"/>
      <c r="AT122" s="108"/>
      <c r="AU122" s="108"/>
      <c r="AV122" s="108"/>
      <c r="AW122" s="108"/>
      <c r="AX122" s="108"/>
      <c r="AY122" s="108"/>
      <c r="AZ122" s="108"/>
      <c r="BA122" s="108"/>
      <c r="BB122" s="108"/>
      <c r="BC122" s="108"/>
      <c r="BD122" s="108"/>
      <c r="BE122" s="108"/>
      <c r="BF122" s="108"/>
      <c r="BG122" s="108"/>
      <c r="BH122" s="108"/>
      <c r="BI122" s="108"/>
      <c r="BJ122" s="108"/>
      <c r="BK122" s="101"/>
      <c r="BL122" s="101"/>
      <c r="BM122" s="108"/>
      <c r="BN122" s="101"/>
      <c r="BO122" s="101"/>
      <c r="BP122" s="101"/>
      <c r="BQ122" s="101"/>
      <c r="BR122" s="108"/>
      <c r="BS122" s="108"/>
      <c r="BT122" s="108"/>
      <c r="BU122" s="108"/>
      <c r="BV122" s="108"/>
      <c r="BW122" s="108"/>
      <c r="BX122" s="108"/>
      <c r="BY122" s="108"/>
      <c r="BZ122" s="108"/>
      <c r="CA122" s="108"/>
      <c r="CB122" s="63"/>
      <c r="CC122" s="101"/>
      <c r="CD122" s="108"/>
      <c r="CE122" s="108"/>
      <c r="CF122" s="108"/>
      <c r="CG122" s="108"/>
      <c r="CH122" s="107">
        <f>1*CH3</f>
        <v>0</v>
      </c>
      <c r="CI122" s="108"/>
      <c r="CJ122" s="108"/>
      <c r="CK122" s="108"/>
      <c r="CL122" s="108"/>
      <c r="CM122" s="108"/>
      <c r="CN122" s="108"/>
      <c r="CO122" s="108"/>
      <c r="CP122" s="108"/>
      <c r="CQ122" s="108"/>
      <c r="CR122" s="108"/>
      <c r="CS122" s="108"/>
      <c r="CT122" s="108"/>
      <c r="CU122" s="108"/>
      <c r="CV122" s="108"/>
      <c r="CW122" s="108"/>
      <c r="CX122" s="108"/>
      <c r="CY122" s="108"/>
      <c r="CZ122" s="108"/>
      <c r="DA122" s="108"/>
      <c r="DB122" s="108"/>
      <c r="DC122" s="108"/>
      <c r="DD122" s="108"/>
      <c r="DE122" s="108"/>
      <c r="DF122" s="108"/>
      <c r="DG122" s="108"/>
      <c r="DH122" s="108"/>
      <c r="DI122" s="108"/>
      <c r="DJ122" s="108"/>
      <c r="DK122" s="108"/>
      <c r="DL122" s="108"/>
      <c r="DM122" s="108"/>
      <c r="DN122" s="108"/>
      <c r="DO122" s="108"/>
      <c r="DP122" s="108"/>
      <c r="DQ122" s="108"/>
      <c r="DR122" s="108"/>
      <c r="DS122" s="108"/>
      <c r="DT122" s="108"/>
      <c r="DU122" s="108"/>
      <c r="DV122" s="108"/>
      <c r="DW122" s="108"/>
      <c r="DX122" s="108"/>
      <c r="DY122" s="108"/>
      <c r="DZ122" s="108"/>
      <c r="EA122" s="108"/>
      <c r="EB122" s="102">
        <f t="shared" si="6"/>
        <v>0</v>
      </c>
      <c r="EC122" s="103"/>
      <c r="ED122" s="104">
        <f t="shared" si="7"/>
        <v>0</v>
      </c>
    </row>
    <row r="123" spans="1:134" s="105" customFormat="1" ht="15.75" customHeight="1">
      <c r="A123" s="71"/>
      <c r="B123" s="96">
        <v>15262</v>
      </c>
      <c r="C123" s="97" t="s">
        <v>910</v>
      </c>
      <c r="D123" s="98" t="s">
        <v>911</v>
      </c>
      <c r="E123" s="98"/>
      <c r="F123" s="98"/>
      <c r="G123" s="98"/>
      <c r="H123" s="9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  <c r="AP123" s="108"/>
      <c r="AQ123" s="108"/>
      <c r="AR123" s="108"/>
      <c r="AS123" s="108"/>
      <c r="AT123" s="108"/>
      <c r="AU123" s="108"/>
      <c r="AV123" s="108"/>
      <c r="AW123" s="108"/>
      <c r="AX123" s="108"/>
      <c r="AY123" s="108"/>
      <c r="AZ123" s="108"/>
      <c r="BA123" s="108"/>
      <c r="BB123" s="108"/>
      <c r="BC123" s="108"/>
      <c r="BD123" s="108"/>
      <c r="BE123" s="108"/>
      <c r="BF123" s="108"/>
      <c r="BG123" s="108"/>
      <c r="BH123" s="108"/>
      <c r="BI123" s="108"/>
      <c r="BJ123" s="108"/>
      <c r="BK123" s="101"/>
      <c r="BL123" s="101"/>
      <c r="BM123" s="108"/>
      <c r="BN123" s="101"/>
      <c r="BO123" s="101"/>
      <c r="BP123" s="101"/>
      <c r="BQ123" s="101"/>
      <c r="BR123" s="108"/>
      <c r="BS123" s="108"/>
      <c r="BT123" s="108"/>
      <c r="BU123" s="108"/>
      <c r="BV123" s="108"/>
      <c r="BW123" s="108"/>
      <c r="BX123" s="108"/>
      <c r="BY123" s="108"/>
      <c r="BZ123" s="108"/>
      <c r="CA123" s="108"/>
      <c r="CB123" s="63"/>
      <c r="CC123" s="101"/>
      <c r="CD123" s="108"/>
      <c r="CE123" s="108"/>
      <c r="CF123" s="108"/>
      <c r="CG123" s="108"/>
      <c r="CH123" s="108"/>
      <c r="CI123" s="108"/>
      <c r="CJ123" s="108"/>
      <c r="CK123" s="108"/>
      <c r="CL123" s="108"/>
      <c r="CM123" s="108"/>
      <c r="CN123" s="108"/>
      <c r="CO123" s="108"/>
      <c r="CP123" s="108"/>
      <c r="CQ123" s="108"/>
      <c r="CR123" s="99">
        <f>+CR3</f>
        <v>0</v>
      </c>
      <c r="CS123" s="108"/>
      <c r="CT123" s="108"/>
      <c r="CU123" s="108"/>
      <c r="CV123" s="108"/>
      <c r="CW123" s="108"/>
      <c r="CX123" s="108"/>
      <c r="CY123" s="108"/>
      <c r="CZ123" s="108"/>
      <c r="DA123" s="108"/>
      <c r="DB123" s="108"/>
      <c r="DC123" s="108"/>
      <c r="DD123" s="108"/>
      <c r="DE123" s="108"/>
      <c r="DF123" s="108"/>
      <c r="DG123" s="108"/>
      <c r="DH123" s="108"/>
      <c r="DI123" s="108"/>
      <c r="DJ123" s="108"/>
      <c r="DK123" s="108"/>
      <c r="DL123" s="108"/>
      <c r="DM123" s="108"/>
      <c r="DN123" s="108"/>
      <c r="DO123" s="108"/>
      <c r="DP123" s="108"/>
      <c r="DQ123" s="108"/>
      <c r="DR123" s="108"/>
      <c r="DS123" s="108"/>
      <c r="DT123" s="108"/>
      <c r="DU123" s="108"/>
      <c r="DV123" s="108"/>
      <c r="DW123" s="108"/>
      <c r="DX123" s="108"/>
      <c r="DY123" s="108"/>
      <c r="DZ123" s="108"/>
      <c r="EA123" s="108"/>
      <c r="EB123" s="102">
        <f t="shared" si="6"/>
        <v>0</v>
      </c>
      <c r="EC123" s="103"/>
      <c r="ED123" s="104">
        <f t="shared" si="7"/>
        <v>0</v>
      </c>
    </row>
    <row r="124" spans="1:134" s="105" customFormat="1" ht="15.75" customHeight="1">
      <c r="A124" s="71"/>
      <c r="B124" s="106">
        <v>15851</v>
      </c>
      <c r="C124" s="97" t="s">
        <v>912</v>
      </c>
      <c r="D124" s="98" t="s">
        <v>787</v>
      </c>
      <c r="E124" s="98"/>
      <c r="F124" s="98"/>
      <c r="G124" s="98"/>
      <c r="H124" s="9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A124" s="108"/>
      <c r="AB124" s="108"/>
      <c r="AC124" s="108"/>
      <c r="AD124" s="108"/>
      <c r="AE124" s="108"/>
      <c r="AF124" s="108"/>
      <c r="AG124" s="108"/>
      <c r="AH124" s="108"/>
      <c r="AI124" s="108"/>
      <c r="AJ124" s="108"/>
      <c r="AK124" s="108"/>
      <c r="AL124" s="108"/>
      <c r="AM124" s="108"/>
      <c r="AN124" s="108"/>
      <c r="AO124" s="108"/>
      <c r="AP124" s="108"/>
      <c r="AQ124" s="108"/>
      <c r="AR124" s="108"/>
      <c r="AS124" s="108"/>
      <c r="AT124" s="108"/>
      <c r="AU124" s="108"/>
      <c r="AV124" s="108"/>
      <c r="AW124" s="108"/>
      <c r="AX124" s="108"/>
      <c r="AY124" s="108"/>
      <c r="AZ124" s="108"/>
      <c r="BA124" s="108"/>
      <c r="BB124" s="108"/>
      <c r="BC124" s="108"/>
      <c r="BD124" s="108"/>
      <c r="BE124" s="108"/>
      <c r="BF124" s="108"/>
      <c r="BG124" s="108"/>
      <c r="BH124" s="108"/>
      <c r="BI124" s="108"/>
      <c r="BJ124" s="108"/>
      <c r="BK124" s="101"/>
      <c r="BL124" s="101"/>
      <c r="BM124" s="108"/>
      <c r="BN124" s="101"/>
      <c r="BO124" s="101"/>
      <c r="BP124" s="101"/>
      <c r="BQ124" s="101"/>
      <c r="BR124" s="108"/>
      <c r="BS124" s="108"/>
      <c r="BT124" s="108"/>
      <c r="BU124" s="108"/>
      <c r="BV124" s="108"/>
      <c r="BW124" s="108"/>
      <c r="BX124" s="108"/>
      <c r="BY124" s="108"/>
      <c r="BZ124" s="108"/>
      <c r="CA124" s="108"/>
      <c r="CB124" s="112">
        <f>CB3</f>
        <v>0</v>
      </c>
      <c r="CC124" s="101"/>
      <c r="CD124" s="108"/>
      <c r="CE124" s="108"/>
      <c r="CF124" s="108"/>
      <c r="CG124" s="108"/>
      <c r="CH124" s="108"/>
      <c r="CI124" s="108"/>
      <c r="CJ124" s="108"/>
      <c r="CK124" s="108"/>
      <c r="CL124" s="108"/>
      <c r="CM124" s="108"/>
      <c r="CN124" s="108"/>
      <c r="CO124" s="108"/>
      <c r="CP124" s="108"/>
      <c r="CQ124" s="108"/>
      <c r="CR124" s="108"/>
      <c r="CS124" s="108"/>
      <c r="CT124" s="108"/>
      <c r="CU124" s="108"/>
      <c r="CV124" s="108"/>
      <c r="CW124" s="108"/>
      <c r="CX124" s="108"/>
      <c r="CY124" s="108"/>
      <c r="CZ124" s="108"/>
      <c r="DA124" s="108"/>
      <c r="DB124" s="108"/>
      <c r="DC124" s="108"/>
      <c r="DD124" s="108"/>
      <c r="DE124" s="108"/>
      <c r="DF124" s="108"/>
      <c r="DG124" s="108"/>
      <c r="DH124" s="108"/>
      <c r="DI124" s="108"/>
      <c r="DJ124" s="108"/>
      <c r="DK124" s="108"/>
      <c r="DL124" s="108"/>
      <c r="DM124" s="108"/>
      <c r="DN124" s="108"/>
      <c r="DO124" s="108"/>
      <c r="DP124" s="108"/>
      <c r="DQ124" s="108"/>
      <c r="DR124" s="108"/>
      <c r="DS124" s="108"/>
      <c r="DT124" s="108"/>
      <c r="DU124" s="108"/>
      <c r="DV124" s="108"/>
      <c r="DW124" s="108"/>
      <c r="DX124" s="108"/>
      <c r="DY124" s="108"/>
      <c r="DZ124" s="108"/>
      <c r="EA124" s="108"/>
      <c r="EB124" s="102">
        <f t="shared" si="6"/>
        <v>0</v>
      </c>
      <c r="EC124" s="103"/>
      <c r="ED124" s="104">
        <f t="shared" si="7"/>
        <v>0</v>
      </c>
    </row>
    <row r="125" spans="1:134" s="105" customFormat="1" ht="15.75" customHeight="1">
      <c r="A125" s="71"/>
      <c r="B125" s="106">
        <v>15852</v>
      </c>
      <c r="C125" s="97" t="s">
        <v>913</v>
      </c>
      <c r="D125" s="98" t="s">
        <v>787</v>
      </c>
      <c r="E125" s="98"/>
      <c r="F125" s="98"/>
      <c r="G125" s="98"/>
      <c r="H125" s="9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  <c r="AA125" s="108"/>
      <c r="AB125" s="108"/>
      <c r="AC125" s="108"/>
      <c r="AD125" s="108"/>
      <c r="AE125" s="108"/>
      <c r="AF125" s="108"/>
      <c r="AG125" s="108"/>
      <c r="AH125" s="108"/>
      <c r="AI125" s="108"/>
      <c r="AJ125" s="108"/>
      <c r="AK125" s="108"/>
      <c r="AL125" s="108"/>
      <c r="AM125" s="108"/>
      <c r="AN125" s="108"/>
      <c r="AO125" s="108"/>
      <c r="AP125" s="108"/>
      <c r="AQ125" s="108"/>
      <c r="AR125" s="108"/>
      <c r="AS125" s="108"/>
      <c r="AT125" s="108"/>
      <c r="AU125" s="108"/>
      <c r="AV125" s="108"/>
      <c r="AW125" s="108"/>
      <c r="AX125" s="108"/>
      <c r="AY125" s="108"/>
      <c r="AZ125" s="108"/>
      <c r="BA125" s="108"/>
      <c r="BB125" s="108"/>
      <c r="BC125" s="108"/>
      <c r="BD125" s="108"/>
      <c r="BE125" s="108"/>
      <c r="BF125" s="108"/>
      <c r="BG125" s="108"/>
      <c r="BH125" s="108"/>
      <c r="BI125" s="108"/>
      <c r="BJ125" s="108"/>
      <c r="BK125" s="101"/>
      <c r="BL125" s="101"/>
      <c r="BM125" s="108"/>
      <c r="BN125" s="101"/>
      <c r="BO125" s="101"/>
      <c r="BP125" s="101"/>
      <c r="BQ125" s="101"/>
      <c r="BR125" s="108"/>
      <c r="BS125" s="108"/>
      <c r="BT125" s="108"/>
      <c r="BU125" s="108"/>
      <c r="BV125" s="108"/>
      <c r="BW125" s="108"/>
      <c r="BX125" s="108"/>
      <c r="BY125" s="108"/>
      <c r="BZ125" s="108"/>
      <c r="CA125" s="108"/>
      <c r="CB125" s="112">
        <f>CB3</f>
        <v>0</v>
      </c>
      <c r="CC125" s="101"/>
      <c r="CD125" s="108"/>
      <c r="CE125" s="108"/>
      <c r="CF125" s="108"/>
      <c r="CG125" s="108"/>
      <c r="CH125" s="108"/>
      <c r="CI125" s="108"/>
      <c r="CJ125" s="108"/>
      <c r="CK125" s="108"/>
      <c r="CL125" s="108"/>
      <c r="CM125" s="108"/>
      <c r="CN125" s="108"/>
      <c r="CO125" s="108"/>
      <c r="CP125" s="108"/>
      <c r="CQ125" s="108"/>
      <c r="CR125" s="108"/>
      <c r="CS125" s="108"/>
      <c r="CT125" s="108"/>
      <c r="CU125" s="108"/>
      <c r="CV125" s="108"/>
      <c r="CW125" s="108"/>
      <c r="CX125" s="108"/>
      <c r="CY125" s="108"/>
      <c r="CZ125" s="108"/>
      <c r="DA125" s="108"/>
      <c r="DB125" s="108"/>
      <c r="DC125" s="108"/>
      <c r="DD125" s="108"/>
      <c r="DE125" s="108"/>
      <c r="DF125" s="108"/>
      <c r="DG125" s="108"/>
      <c r="DH125" s="108"/>
      <c r="DI125" s="108"/>
      <c r="DJ125" s="108"/>
      <c r="DK125" s="108"/>
      <c r="DL125" s="108"/>
      <c r="DM125" s="108"/>
      <c r="DN125" s="108"/>
      <c r="DO125" s="108"/>
      <c r="DP125" s="108"/>
      <c r="DQ125" s="108"/>
      <c r="DR125" s="108"/>
      <c r="DS125" s="108"/>
      <c r="DT125" s="108"/>
      <c r="DU125" s="108"/>
      <c r="DV125" s="108"/>
      <c r="DW125" s="108"/>
      <c r="DX125" s="108"/>
      <c r="DY125" s="108"/>
      <c r="DZ125" s="108"/>
      <c r="EA125" s="108"/>
      <c r="EB125" s="102">
        <f t="shared" si="6"/>
        <v>0</v>
      </c>
      <c r="EC125" s="103"/>
      <c r="ED125" s="104">
        <f t="shared" si="7"/>
        <v>0</v>
      </c>
    </row>
    <row r="126" spans="1:134" s="105" customFormat="1" ht="15.75" customHeight="1">
      <c r="A126" s="71"/>
      <c r="B126" s="106">
        <v>15599</v>
      </c>
      <c r="C126" s="97" t="s">
        <v>914</v>
      </c>
      <c r="D126" s="98" t="s">
        <v>787</v>
      </c>
      <c r="E126" s="98"/>
      <c r="F126" s="98"/>
      <c r="G126" s="98"/>
      <c r="H126" s="9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/>
      <c r="AA126" s="108"/>
      <c r="AB126" s="108"/>
      <c r="AC126" s="108"/>
      <c r="AD126" s="108"/>
      <c r="AE126" s="108"/>
      <c r="AF126" s="108"/>
      <c r="AG126" s="108"/>
      <c r="AH126" s="108"/>
      <c r="AI126" s="108"/>
      <c r="AJ126" s="108"/>
      <c r="AK126" s="108"/>
      <c r="AL126" s="108"/>
      <c r="AM126" s="108"/>
      <c r="AN126" s="108"/>
      <c r="AO126" s="108"/>
      <c r="AP126" s="108"/>
      <c r="AQ126" s="108"/>
      <c r="AR126" s="108"/>
      <c r="AS126" s="108"/>
      <c r="AT126" s="108"/>
      <c r="AU126" s="108"/>
      <c r="AV126" s="108"/>
      <c r="AW126" s="108"/>
      <c r="AX126" s="108"/>
      <c r="AY126" s="108"/>
      <c r="AZ126" s="108"/>
      <c r="BA126" s="108"/>
      <c r="BB126" s="108"/>
      <c r="BC126" s="108"/>
      <c r="BD126" s="108"/>
      <c r="BE126" s="108"/>
      <c r="BF126" s="108"/>
      <c r="BG126" s="108"/>
      <c r="BH126" s="108"/>
      <c r="BI126" s="108"/>
      <c r="BJ126" s="108"/>
      <c r="BK126" s="101"/>
      <c r="BL126" s="101"/>
      <c r="BM126" s="108"/>
      <c r="BN126" s="101"/>
      <c r="BO126" s="101"/>
      <c r="BP126" s="101"/>
      <c r="BQ126" s="101"/>
      <c r="BR126" s="108"/>
      <c r="BS126" s="108"/>
      <c r="BT126" s="108"/>
      <c r="BU126" s="108"/>
      <c r="BV126" s="108"/>
      <c r="BW126" s="108"/>
      <c r="BX126" s="108"/>
      <c r="BY126" s="108"/>
      <c r="BZ126" s="108"/>
      <c r="CA126" s="108"/>
      <c r="CB126" s="63"/>
      <c r="CC126" s="101"/>
      <c r="CD126" s="108"/>
      <c r="CE126" s="108"/>
      <c r="CF126" s="108"/>
      <c r="CG126" s="108"/>
      <c r="CH126" s="108"/>
      <c r="CI126" s="108"/>
      <c r="CJ126" s="108"/>
      <c r="CK126" s="108"/>
      <c r="CL126" s="108"/>
      <c r="CM126" s="108"/>
      <c r="CN126" s="108"/>
      <c r="CO126" s="108"/>
      <c r="CP126" s="108"/>
      <c r="CQ126" s="108"/>
      <c r="CR126" s="108"/>
      <c r="CS126" s="108"/>
      <c r="CT126" s="108"/>
      <c r="CU126" s="108"/>
      <c r="CV126" s="108"/>
      <c r="CW126" s="108"/>
      <c r="CX126" s="108"/>
      <c r="CY126" s="108"/>
      <c r="CZ126" s="108"/>
      <c r="DA126" s="108"/>
      <c r="DB126" s="108"/>
      <c r="DC126" s="108"/>
      <c r="DD126" s="108"/>
      <c r="DE126" s="108"/>
      <c r="DF126" s="108"/>
      <c r="DG126" s="108"/>
      <c r="DH126" s="108"/>
      <c r="DI126" s="108"/>
      <c r="DJ126" s="108"/>
      <c r="DK126" s="107">
        <f>3*DK3</f>
        <v>0</v>
      </c>
      <c r="DL126" s="107">
        <f>6*DL3</f>
        <v>0</v>
      </c>
      <c r="DM126" s="107">
        <f>6*DM3</f>
        <v>0</v>
      </c>
      <c r="DN126" s="63"/>
      <c r="DO126" s="107">
        <f>+DO3</f>
        <v>0</v>
      </c>
      <c r="DP126" s="108"/>
      <c r="DQ126" s="108"/>
      <c r="DR126" s="108"/>
      <c r="DS126" s="108"/>
      <c r="DT126" s="108"/>
      <c r="DU126" s="108"/>
      <c r="DV126" s="108"/>
      <c r="DW126" s="108"/>
      <c r="DX126" s="108"/>
      <c r="DY126" s="108"/>
      <c r="DZ126" s="108"/>
      <c r="EA126" s="108"/>
      <c r="EB126" s="102">
        <f t="shared" si="6"/>
        <v>0</v>
      </c>
      <c r="EC126" s="103"/>
      <c r="ED126" s="104">
        <f t="shared" si="7"/>
        <v>0</v>
      </c>
    </row>
    <row r="127" spans="1:134" s="105" customFormat="1" ht="15.75" customHeight="1">
      <c r="A127" s="71"/>
      <c r="B127" s="106">
        <v>15183</v>
      </c>
      <c r="C127" s="97" t="s">
        <v>915</v>
      </c>
      <c r="D127" s="98" t="s">
        <v>787</v>
      </c>
      <c r="E127" s="98"/>
      <c r="F127" s="98"/>
      <c r="G127" s="98"/>
      <c r="H127" s="9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  <c r="W127" s="108"/>
      <c r="X127" s="108"/>
      <c r="Y127" s="108"/>
      <c r="Z127" s="108"/>
      <c r="AA127" s="108"/>
      <c r="AB127" s="108"/>
      <c r="AC127" s="108"/>
      <c r="AD127" s="108"/>
      <c r="AE127" s="108"/>
      <c r="AF127" s="108"/>
      <c r="AG127" s="108"/>
      <c r="AH127" s="108"/>
      <c r="AI127" s="108"/>
      <c r="AJ127" s="108"/>
      <c r="AK127" s="108"/>
      <c r="AL127" s="108"/>
      <c r="AM127" s="108"/>
      <c r="AN127" s="108"/>
      <c r="AO127" s="108"/>
      <c r="AP127" s="108"/>
      <c r="AQ127" s="108"/>
      <c r="AR127" s="108"/>
      <c r="AS127" s="108"/>
      <c r="AT127" s="108"/>
      <c r="AU127" s="108"/>
      <c r="AV127" s="108"/>
      <c r="AW127" s="108"/>
      <c r="AX127" s="108"/>
      <c r="AY127" s="108"/>
      <c r="AZ127" s="108"/>
      <c r="BA127" s="108"/>
      <c r="BB127" s="108"/>
      <c r="BC127" s="108"/>
      <c r="BD127" s="108"/>
      <c r="BE127" s="108"/>
      <c r="BF127" s="108"/>
      <c r="BG127" s="108"/>
      <c r="BH127" s="108"/>
      <c r="BI127" s="108"/>
      <c r="BJ127" s="108"/>
      <c r="BK127" s="101"/>
      <c r="BL127" s="101"/>
      <c r="BM127" s="108"/>
      <c r="BN127" s="101"/>
      <c r="BO127" s="101"/>
      <c r="BP127" s="101"/>
      <c r="BQ127" s="101"/>
      <c r="BR127" s="108"/>
      <c r="BS127" s="108"/>
      <c r="BT127" s="108"/>
      <c r="BU127" s="108"/>
      <c r="BV127" s="108"/>
      <c r="BW127" s="108"/>
      <c r="BX127" s="108"/>
      <c r="BY127" s="108"/>
      <c r="BZ127" s="108"/>
      <c r="CA127" s="108"/>
      <c r="CB127" s="63"/>
      <c r="CC127" s="101"/>
      <c r="CD127" s="108"/>
      <c r="CE127" s="108"/>
      <c r="CF127" s="108"/>
      <c r="CG127" s="108"/>
      <c r="CH127" s="108"/>
      <c r="CI127" s="108"/>
      <c r="CJ127" s="108"/>
      <c r="CK127" s="108"/>
      <c r="CL127" s="108"/>
      <c r="CM127" s="108"/>
      <c r="CN127" s="108"/>
      <c r="CO127" s="108"/>
      <c r="CP127" s="108"/>
      <c r="CQ127" s="108"/>
      <c r="CR127" s="108"/>
      <c r="CS127" s="108"/>
      <c r="CT127" s="108"/>
      <c r="CU127" s="108"/>
      <c r="CV127" s="108"/>
      <c r="CW127" s="108"/>
      <c r="CX127" s="108"/>
      <c r="CY127" s="108"/>
      <c r="CZ127" s="108"/>
      <c r="DA127" s="108"/>
      <c r="DB127" s="108"/>
      <c r="DC127" s="108"/>
      <c r="DD127" s="108"/>
      <c r="DE127" s="108"/>
      <c r="DF127" s="108"/>
      <c r="DG127" s="108"/>
      <c r="DH127" s="108"/>
      <c r="DI127" s="108"/>
      <c r="DJ127" s="108"/>
      <c r="DK127" s="107">
        <f>+DK3</f>
        <v>0</v>
      </c>
      <c r="DL127" s="107">
        <f>2*DL3</f>
        <v>0</v>
      </c>
      <c r="DM127" s="107">
        <f>2*DM3</f>
        <v>0</v>
      </c>
      <c r="DN127" s="107">
        <f>DN3*2</f>
        <v>0</v>
      </c>
      <c r="DO127" s="107">
        <f>DO3*2</f>
        <v>0</v>
      </c>
      <c r="DP127" s="108"/>
      <c r="DQ127" s="108"/>
      <c r="DR127" s="108"/>
      <c r="DS127" s="108"/>
      <c r="DT127" s="108"/>
      <c r="DU127" s="108"/>
      <c r="DV127" s="108"/>
      <c r="DW127" s="108"/>
      <c r="DX127" s="108"/>
      <c r="DY127" s="108"/>
      <c r="DZ127" s="108"/>
      <c r="EA127" s="108"/>
      <c r="EB127" s="102">
        <f t="shared" si="6"/>
        <v>0</v>
      </c>
      <c r="EC127" s="103"/>
      <c r="ED127" s="104">
        <f t="shared" si="7"/>
        <v>0</v>
      </c>
    </row>
    <row r="128" spans="1:134" s="105" customFormat="1" ht="15.75" customHeight="1">
      <c r="A128" s="71"/>
      <c r="B128" s="106">
        <v>16716</v>
      </c>
      <c r="C128" s="97" t="s">
        <v>916</v>
      </c>
      <c r="D128" s="98" t="s">
        <v>787</v>
      </c>
      <c r="E128" s="98"/>
      <c r="F128" s="98"/>
      <c r="G128" s="98"/>
      <c r="H128" s="9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108"/>
      <c r="AB128" s="108"/>
      <c r="AC128" s="108"/>
      <c r="AD128" s="108"/>
      <c r="AE128" s="108"/>
      <c r="AF128" s="108"/>
      <c r="AG128" s="108"/>
      <c r="AH128" s="108"/>
      <c r="AI128" s="108"/>
      <c r="AJ128" s="108"/>
      <c r="AK128" s="108"/>
      <c r="AL128" s="108"/>
      <c r="AM128" s="108"/>
      <c r="AN128" s="108"/>
      <c r="AO128" s="108"/>
      <c r="AP128" s="108"/>
      <c r="AQ128" s="108"/>
      <c r="AR128" s="108"/>
      <c r="AS128" s="108"/>
      <c r="AT128" s="108"/>
      <c r="AU128" s="108"/>
      <c r="AV128" s="108"/>
      <c r="AW128" s="108"/>
      <c r="AX128" s="108"/>
      <c r="AY128" s="108"/>
      <c r="AZ128" s="108"/>
      <c r="BA128" s="108"/>
      <c r="BB128" s="108"/>
      <c r="BC128" s="108"/>
      <c r="BD128" s="108"/>
      <c r="BE128" s="108"/>
      <c r="BF128" s="108"/>
      <c r="BG128" s="108"/>
      <c r="BH128" s="108"/>
      <c r="BI128" s="108"/>
      <c r="BJ128" s="108"/>
      <c r="BK128" s="101"/>
      <c r="BL128" s="101"/>
      <c r="BM128" s="108"/>
      <c r="BN128" s="101"/>
      <c r="BO128" s="101"/>
      <c r="BP128" s="101"/>
      <c r="BQ128" s="101"/>
      <c r="BR128" s="108"/>
      <c r="BS128" s="108"/>
      <c r="BT128" s="108"/>
      <c r="BU128" s="108"/>
      <c r="BV128" s="108"/>
      <c r="BW128" s="108"/>
      <c r="BX128" s="108"/>
      <c r="BY128" s="108"/>
      <c r="BZ128" s="108"/>
      <c r="CA128" s="108"/>
      <c r="CB128" s="63"/>
      <c r="CC128" s="101"/>
      <c r="CD128" s="108"/>
      <c r="CE128" s="108"/>
      <c r="CF128" s="108"/>
      <c r="CG128" s="108"/>
      <c r="CH128" s="108"/>
      <c r="CI128" s="108"/>
      <c r="CJ128" s="108"/>
      <c r="CK128" s="108"/>
      <c r="CL128" s="108"/>
      <c r="CM128" s="108"/>
      <c r="CN128" s="108"/>
      <c r="CO128" s="108"/>
      <c r="CP128" s="108"/>
      <c r="CQ128" s="108"/>
      <c r="CR128" s="108"/>
      <c r="CS128" s="108"/>
      <c r="CT128" s="108"/>
      <c r="CU128" s="108"/>
      <c r="CV128" s="108"/>
      <c r="CW128" s="108"/>
      <c r="CX128" s="108"/>
      <c r="CY128" s="108"/>
      <c r="CZ128" s="108"/>
      <c r="DA128" s="108"/>
      <c r="DB128" s="108"/>
      <c r="DC128" s="108"/>
      <c r="DD128" s="108"/>
      <c r="DE128" s="108"/>
      <c r="DF128" s="108"/>
      <c r="DG128" s="108"/>
      <c r="DH128" s="108"/>
      <c r="DI128" s="108"/>
      <c r="DJ128" s="108"/>
      <c r="DK128" s="107">
        <f>+DK3</f>
        <v>0</v>
      </c>
      <c r="DL128" s="107">
        <f>+DL3</f>
        <v>0</v>
      </c>
      <c r="DM128" s="107">
        <f>DM3</f>
        <v>0</v>
      </c>
      <c r="DN128" s="147">
        <f>DN3</f>
        <v>0</v>
      </c>
      <c r="DO128" s="107">
        <f>DO3</f>
        <v>0</v>
      </c>
      <c r="DP128" s="108"/>
      <c r="DQ128" s="108"/>
      <c r="DR128" s="108"/>
      <c r="DS128" s="108"/>
      <c r="DT128" s="108"/>
      <c r="DU128" s="108"/>
      <c r="DV128" s="108"/>
      <c r="DW128" s="108"/>
      <c r="DX128" s="108"/>
      <c r="DY128" s="108"/>
      <c r="DZ128" s="108"/>
      <c r="EA128" s="108"/>
      <c r="EB128" s="102">
        <f t="shared" si="6"/>
        <v>0</v>
      </c>
      <c r="EC128" s="103"/>
      <c r="ED128" s="104">
        <f t="shared" si="7"/>
        <v>0</v>
      </c>
    </row>
    <row r="129" spans="1:134" s="105" customFormat="1" ht="15.75" customHeight="1">
      <c r="A129" s="71"/>
      <c r="B129" s="106">
        <v>13230</v>
      </c>
      <c r="C129" s="97" t="s">
        <v>917</v>
      </c>
      <c r="D129" s="98" t="s">
        <v>787</v>
      </c>
      <c r="E129" s="98"/>
      <c r="F129" s="98"/>
      <c r="G129" s="98"/>
      <c r="H129" s="9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108"/>
      <c r="AB129" s="108"/>
      <c r="AC129" s="108"/>
      <c r="AD129" s="108"/>
      <c r="AE129" s="108"/>
      <c r="AF129" s="108"/>
      <c r="AG129" s="108"/>
      <c r="AH129" s="108"/>
      <c r="AI129" s="108"/>
      <c r="AJ129" s="108"/>
      <c r="AK129" s="108"/>
      <c r="AL129" s="108"/>
      <c r="AM129" s="108"/>
      <c r="AN129" s="108"/>
      <c r="AO129" s="108"/>
      <c r="AP129" s="108"/>
      <c r="AQ129" s="108"/>
      <c r="AR129" s="108"/>
      <c r="AS129" s="108"/>
      <c r="AT129" s="108"/>
      <c r="AU129" s="108"/>
      <c r="AV129" s="108"/>
      <c r="AW129" s="108"/>
      <c r="AX129" s="108"/>
      <c r="AY129" s="108"/>
      <c r="AZ129" s="108"/>
      <c r="BA129" s="108"/>
      <c r="BB129" s="108"/>
      <c r="BC129" s="108"/>
      <c r="BD129" s="108"/>
      <c r="BE129" s="107">
        <f>BE3</f>
        <v>0</v>
      </c>
      <c r="BF129" s="108"/>
      <c r="BG129" s="108"/>
      <c r="BH129" s="108"/>
      <c r="BI129" s="108"/>
      <c r="BJ129" s="108"/>
      <c r="BK129" s="101"/>
      <c r="BL129" s="101"/>
      <c r="BM129" s="108"/>
      <c r="BN129" s="101"/>
      <c r="BO129" s="101"/>
      <c r="BP129" s="101"/>
      <c r="BQ129" s="101"/>
      <c r="BR129" s="108"/>
      <c r="BS129" s="108"/>
      <c r="BT129" s="108"/>
      <c r="BU129" s="108"/>
      <c r="BV129" s="108"/>
      <c r="BW129" s="108"/>
      <c r="BX129" s="108"/>
      <c r="BY129" s="108"/>
      <c r="BZ129" s="108"/>
      <c r="CA129" s="108"/>
      <c r="CB129" s="63"/>
      <c r="CC129" s="101"/>
      <c r="CD129" s="108"/>
      <c r="CE129" s="108"/>
      <c r="CF129" s="108"/>
      <c r="CG129" s="108"/>
      <c r="CH129" s="108"/>
      <c r="CI129" s="108"/>
      <c r="CJ129" s="108"/>
      <c r="CK129" s="108"/>
      <c r="CL129" s="108"/>
      <c r="CM129" s="108"/>
      <c r="CN129" s="108"/>
      <c r="CO129" s="108"/>
      <c r="CP129" s="108"/>
      <c r="CQ129" s="108"/>
      <c r="CR129" s="108"/>
      <c r="CS129" s="108"/>
      <c r="CT129" s="108"/>
      <c r="CU129" s="108"/>
      <c r="CV129" s="108"/>
      <c r="CW129" s="108"/>
      <c r="CX129" s="108"/>
      <c r="CY129" s="108"/>
      <c r="CZ129" s="108"/>
      <c r="DA129" s="108"/>
      <c r="DB129" s="108"/>
      <c r="DC129" s="108"/>
      <c r="DD129" s="108"/>
      <c r="DE129" s="108"/>
      <c r="DF129" s="108"/>
      <c r="DG129" s="108"/>
      <c r="DH129" s="108"/>
      <c r="DI129" s="108"/>
      <c r="DJ129" s="108"/>
      <c r="DK129" s="107">
        <f>+DK3</f>
        <v>0</v>
      </c>
      <c r="DL129" s="107">
        <f>+DL3</f>
        <v>0</v>
      </c>
      <c r="DM129" s="107">
        <f>DM3</f>
        <v>0</v>
      </c>
      <c r="DN129" s="108"/>
      <c r="DO129" s="108"/>
      <c r="DP129" s="108"/>
      <c r="DQ129" s="108"/>
      <c r="DR129" s="108"/>
      <c r="DS129" s="108"/>
      <c r="DT129" s="108"/>
      <c r="DU129" s="108"/>
      <c r="DV129" s="108"/>
      <c r="DW129" s="108"/>
      <c r="DX129" s="108"/>
      <c r="DY129" s="108"/>
      <c r="DZ129" s="108"/>
      <c r="EA129" s="108"/>
      <c r="EB129" s="102">
        <f t="shared" ref="EB129:EB165" si="8">+SUM(E129:EA129)</f>
        <v>0</v>
      </c>
      <c r="EC129" s="103"/>
      <c r="ED129" s="104">
        <f t="shared" si="7"/>
        <v>0</v>
      </c>
    </row>
    <row r="130" spans="1:134" s="105" customFormat="1" ht="15.75" customHeight="1">
      <c r="A130" s="71"/>
      <c r="B130" s="106">
        <v>13182</v>
      </c>
      <c r="C130" s="97" t="s">
        <v>918</v>
      </c>
      <c r="D130" s="98" t="s">
        <v>787</v>
      </c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/>
      <c r="X130" s="98"/>
      <c r="Y130" s="98"/>
      <c r="Z130" s="98"/>
      <c r="AA130" s="98"/>
      <c r="AB130" s="98"/>
      <c r="AC130" s="98"/>
      <c r="AD130" s="98"/>
      <c r="AE130" s="98"/>
      <c r="AF130" s="98"/>
      <c r="AG130" s="98"/>
      <c r="AH130" s="98"/>
      <c r="AI130" s="98"/>
      <c r="AJ130" s="98"/>
      <c r="AK130" s="98"/>
      <c r="AL130" s="98"/>
      <c r="AM130" s="98"/>
      <c r="AN130" s="98"/>
      <c r="AO130" s="98"/>
      <c r="AP130" s="98"/>
      <c r="AQ130" s="98"/>
      <c r="AR130" s="98"/>
      <c r="AS130" s="98"/>
      <c r="AT130" s="98"/>
      <c r="AU130" s="98"/>
      <c r="AV130" s="98"/>
      <c r="AW130" s="98"/>
      <c r="AX130" s="98"/>
      <c r="AY130" s="98"/>
      <c r="AZ130" s="98"/>
      <c r="BA130" s="98"/>
      <c r="BB130" s="98"/>
      <c r="BC130" s="98"/>
      <c r="BD130" s="98"/>
      <c r="BE130" s="98"/>
      <c r="BF130" s="98"/>
      <c r="BG130" s="98"/>
      <c r="BH130" s="98"/>
      <c r="BI130" s="98"/>
      <c r="BJ130" s="98"/>
      <c r="BK130" s="98"/>
      <c r="BL130" s="98"/>
      <c r="BM130" s="98"/>
      <c r="BN130" s="98"/>
      <c r="BO130" s="98"/>
      <c r="BP130" s="98"/>
      <c r="BQ130" s="98"/>
      <c r="BR130" s="98"/>
      <c r="BS130" s="98"/>
      <c r="BT130" s="98"/>
      <c r="BU130" s="98"/>
      <c r="BV130" s="98"/>
      <c r="BW130" s="98"/>
      <c r="BX130" s="98"/>
      <c r="BY130" s="98"/>
      <c r="BZ130" s="98"/>
      <c r="CA130" s="98"/>
      <c r="CB130" s="98"/>
      <c r="CC130" s="98"/>
      <c r="CD130" s="98"/>
      <c r="CE130" s="98"/>
      <c r="CF130" s="98"/>
      <c r="CG130" s="98"/>
      <c r="CH130" s="98"/>
      <c r="CI130" s="98"/>
      <c r="CJ130" s="98"/>
      <c r="CK130" s="98"/>
      <c r="CL130" s="98"/>
      <c r="CM130" s="98"/>
      <c r="CN130" s="98"/>
      <c r="CO130" s="98"/>
      <c r="CP130" s="98"/>
      <c r="CQ130" s="98"/>
      <c r="CR130" s="98"/>
      <c r="CS130" s="98"/>
      <c r="CT130" s="98"/>
      <c r="CU130" s="98"/>
      <c r="CV130" s="98"/>
      <c r="CW130" s="98"/>
      <c r="CX130" s="98"/>
      <c r="CY130" s="98"/>
      <c r="CZ130" s="98"/>
      <c r="DA130" s="98"/>
      <c r="DB130" s="98"/>
      <c r="DC130" s="98"/>
      <c r="DD130" s="98"/>
      <c r="DE130" s="98"/>
      <c r="DF130" s="98"/>
      <c r="DG130" s="98"/>
      <c r="DH130" s="98"/>
      <c r="DI130" s="98"/>
      <c r="DJ130" s="108"/>
      <c r="DK130" s="107">
        <f>2*DK3</f>
        <v>0</v>
      </c>
      <c r="DL130" s="107">
        <f>2*DL3</f>
        <v>0</v>
      </c>
      <c r="DM130" s="107">
        <f>2*DM3</f>
        <v>0</v>
      </c>
      <c r="DN130" s="107">
        <f>2*DN3</f>
        <v>0</v>
      </c>
      <c r="DO130" s="107">
        <f>DO3*2</f>
        <v>0</v>
      </c>
      <c r="DP130" s="108"/>
      <c r="DQ130" s="108"/>
      <c r="DR130" s="108"/>
      <c r="DS130" s="108"/>
      <c r="DT130" s="108"/>
      <c r="DU130" s="108"/>
      <c r="DV130" s="108"/>
      <c r="DW130" s="108"/>
      <c r="DX130" s="108"/>
      <c r="DY130" s="108"/>
      <c r="DZ130" s="108"/>
      <c r="EA130" s="108"/>
      <c r="EB130" s="102">
        <f t="shared" si="8"/>
        <v>0</v>
      </c>
      <c r="EC130" s="103"/>
      <c r="ED130" s="104">
        <f t="shared" si="7"/>
        <v>0</v>
      </c>
    </row>
    <row r="131" spans="1:134" s="105" customFormat="1" ht="15.75" customHeight="1">
      <c r="A131" s="71"/>
      <c r="B131" s="106">
        <v>16185</v>
      </c>
      <c r="C131" s="97" t="s">
        <v>919</v>
      </c>
      <c r="D131" s="98" t="s">
        <v>787</v>
      </c>
      <c r="E131" s="98"/>
      <c r="F131" s="98"/>
      <c r="G131" s="98"/>
      <c r="H131" s="9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  <c r="W131" s="108"/>
      <c r="X131" s="108"/>
      <c r="Y131" s="108"/>
      <c r="Z131" s="108"/>
      <c r="AA131" s="108"/>
      <c r="AB131" s="108"/>
      <c r="AC131" s="108"/>
      <c r="AD131" s="108"/>
      <c r="AE131" s="108"/>
      <c r="AF131" s="108"/>
      <c r="AG131" s="108"/>
      <c r="AH131" s="108"/>
      <c r="AI131" s="108"/>
      <c r="AJ131" s="108"/>
      <c r="AK131" s="108"/>
      <c r="AL131" s="108"/>
      <c r="AM131" s="108"/>
      <c r="AN131" s="108"/>
      <c r="AO131" s="108"/>
      <c r="AP131" s="108"/>
      <c r="AQ131" s="108"/>
      <c r="AR131" s="108"/>
      <c r="AS131" s="108"/>
      <c r="AT131" s="108"/>
      <c r="AU131" s="108"/>
      <c r="AV131" s="108"/>
      <c r="AW131" s="108"/>
      <c r="AX131" s="108"/>
      <c r="AY131" s="108"/>
      <c r="AZ131" s="108"/>
      <c r="BA131" s="108"/>
      <c r="BB131" s="108"/>
      <c r="BC131" s="108"/>
      <c r="BD131" s="108"/>
      <c r="BE131" s="108"/>
      <c r="BF131" s="108"/>
      <c r="BG131" s="108"/>
      <c r="BH131" s="108"/>
      <c r="BI131" s="108"/>
      <c r="BJ131" s="108"/>
      <c r="BK131" s="101"/>
      <c r="BL131" s="101"/>
      <c r="BM131" s="108"/>
      <c r="BN131" s="101"/>
      <c r="BO131" s="101"/>
      <c r="BP131" s="101"/>
      <c r="BQ131" s="101"/>
      <c r="BR131" s="108"/>
      <c r="BS131" s="108"/>
      <c r="BT131" s="108"/>
      <c r="BU131" s="108"/>
      <c r="BV131" s="108"/>
      <c r="BW131" s="108"/>
      <c r="BX131" s="108"/>
      <c r="BY131" s="108"/>
      <c r="BZ131" s="108"/>
      <c r="CA131" s="108"/>
      <c r="CB131" s="63"/>
      <c r="CC131" s="101"/>
      <c r="CD131" s="108"/>
      <c r="CE131" s="108"/>
      <c r="CF131" s="108"/>
      <c r="CG131" s="108"/>
      <c r="CH131" s="108"/>
      <c r="CI131" s="108"/>
      <c r="CJ131" s="108"/>
      <c r="CK131" s="108"/>
      <c r="CL131" s="108"/>
      <c r="CM131" s="108"/>
      <c r="CN131" s="108"/>
      <c r="CO131" s="108"/>
      <c r="CP131" s="108"/>
      <c r="CQ131" s="108"/>
      <c r="CR131" s="108"/>
      <c r="CS131" s="108"/>
      <c r="CT131" s="108"/>
      <c r="CU131" s="108"/>
      <c r="CV131" s="108"/>
      <c r="CW131" s="108"/>
      <c r="CX131" s="108"/>
      <c r="CY131" s="108"/>
      <c r="CZ131" s="108"/>
      <c r="DA131" s="108"/>
      <c r="DB131" s="108"/>
      <c r="DC131" s="108"/>
      <c r="DD131" s="108"/>
      <c r="DE131" s="108"/>
      <c r="DF131" s="108"/>
      <c r="DG131" s="108"/>
      <c r="DH131" s="108"/>
      <c r="DI131" s="108"/>
      <c r="DJ131" s="108"/>
      <c r="DK131" s="107">
        <f>3*DK3</f>
        <v>0</v>
      </c>
      <c r="DL131" s="107">
        <f>6*DL3</f>
        <v>0</v>
      </c>
      <c r="DM131" s="107">
        <f>6*DM3</f>
        <v>0</v>
      </c>
      <c r="DN131" s="108"/>
      <c r="DO131" s="107">
        <f>DO3</f>
        <v>0</v>
      </c>
      <c r="DP131" s="108"/>
      <c r="DQ131" s="108"/>
      <c r="DR131" s="108"/>
      <c r="DS131" s="108"/>
      <c r="DT131" s="108"/>
      <c r="DU131" s="108"/>
      <c r="DV131" s="108"/>
      <c r="DW131" s="108"/>
      <c r="DX131" s="108"/>
      <c r="DY131" s="108"/>
      <c r="DZ131" s="108"/>
      <c r="EA131" s="108"/>
      <c r="EB131" s="102">
        <f t="shared" si="8"/>
        <v>0</v>
      </c>
      <c r="EC131" s="103"/>
      <c r="ED131" s="104">
        <f t="shared" si="7"/>
        <v>0</v>
      </c>
    </row>
    <row r="132" spans="1:134" s="105" customFormat="1" ht="15.75" customHeight="1">
      <c r="A132" s="71"/>
      <c r="B132" s="106">
        <v>13227</v>
      </c>
      <c r="C132" s="97" t="s">
        <v>920</v>
      </c>
      <c r="D132" s="98" t="s">
        <v>787</v>
      </c>
      <c r="E132" s="98"/>
      <c r="F132" s="98"/>
      <c r="G132" s="98"/>
      <c r="H132" s="9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  <c r="AL132" s="108"/>
      <c r="AM132" s="108"/>
      <c r="AN132" s="108"/>
      <c r="AO132" s="108"/>
      <c r="AP132" s="108"/>
      <c r="AQ132" s="108"/>
      <c r="AR132" s="108"/>
      <c r="AS132" s="108"/>
      <c r="AT132" s="108"/>
      <c r="AU132" s="108"/>
      <c r="AV132" s="108"/>
      <c r="AW132" s="108"/>
      <c r="AX132" s="108"/>
      <c r="AY132" s="108"/>
      <c r="AZ132" s="108"/>
      <c r="BA132" s="108"/>
      <c r="BB132" s="108"/>
      <c r="BC132" s="108"/>
      <c r="BD132" s="108"/>
      <c r="BE132" s="108"/>
      <c r="BF132" s="108"/>
      <c r="BG132" s="108"/>
      <c r="BH132" s="108"/>
      <c r="BI132" s="108"/>
      <c r="BJ132" s="108"/>
      <c r="BK132" s="101"/>
      <c r="BL132" s="101"/>
      <c r="BM132" s="108"/>
      <c r="BN132" s="101"/>
      <c r="BO132" s="101"/>
      <c r="BP132" s="101"/>
      <c r="BQ132" s="101"/>
      <c r="BR132" s="108"/>
      <c r="BS132" s="108"/>
      <c r="BT132" s="108"/>
      <c r="BU132" s="108"/>
      <c r="BV132" s="108"/>
      <c r="BW132" s="108"/>
      <c r="BX132" s="108"/>
      <c r="BY132" s="108"/>
      <c r="BZ132" s="108"/>
      <c r="CA132" s="108"/>
      <c r="CB132" s="63"/>
      <c r="CC132" s="101"/>
      <c r="CD132" s="108"/>
      <c r="CE132" s="108"/>
      <c r="CF132" s="108"/>
      <c r="CG132" s="108"/>
      <c r="CH132" s="108"/>
      <c r="CI132" s="108"/>
      <c r="CJ132" s="108"/>
      <c r="CK132" s="108"/>
      <c r="CL132" s="108"/>
      <c r="CM132" s="108"/>
      <c r="CN132" s="108"/>
      <c r="CO132" s="108"/>
      <c r="CP132" s="108"/>
      <c r="CQ132" s="108"/>
      <c r="CR132" s="108"/>
      <c r="CS132" s="108"/>
      <c r="CT132" s="108"/>
      <c r="CU132" s="108"/>
      <c r="CV132" s="108"/>
      <c r="CW132" s="108"/>
      <c r="CX132" s="108"/>
      <c r="CY132" s="108"/>
      <c r="CZ132" s="108"/>
      <c r="DA132" s="108"/>
      <c r="DB132" s="108"/>
      <c r="DC132" s="108"/>
      <c r="DD132" s="108"/>
      <c r="DE132" s="108"/>
      <c r="DF132" s="108"/>
      <c r="DG132" s="108"/>
      <c r="DH132" s="108"/>
      <c r="DI132" s="108"/>
      <c r="DJ132" s="108"/>
      <c r="DK132" s="107">
        <f>+DK3</f>
        <v>0</v>
      </c>
      <c r="DL132" s="107">
        <f>+DL3</f>
        <v>0</v>
      </c>
      <c r="DM132" s="107">
        <f>DM3</f>
        <v>0</v>
      </c>
      <c r="DN132" s="108"/>
      <c r="DO132" s="107">
        <f>DO3</f>
        <v>0</v>
      </c>
      <c r="DP132" s="108"/>
      <c r="DQ132" s="108"/>
      <c r="DR132" s="108"/>
      <c r="DS132" s="108"/>
      <c r="DT132" s="108"/>
      <c r="DU132" s="108"/>
      <c r="DV132" s="108"/>
      <c r="DW132" s="108"/>
      <c r="DX132" s="108"/>
      <c r="DY132" s="108"/>
      <c r="DZ132" s="108"/>
      <c r="EA132" s="108"/>
      <c r="EB132" s="102">
        <f t="shared" si="8"/>
        <v>0</v>
      </c>
      <c r="EC132" s="103"/>
      <c r="ED132" s="104">
        <f t="shared" ref="ED132:ED167" si="9">+EB132*EC132</f>
        <v>0</v>
      </c>
    </row>
    <row r="133" spans="1:134" s="105" customFormat="1" ht="15.75" customHeight="1">
      <c r="A133" s="71"/>
      <c r="B133" s="106">
        <v>13375</v>
      </c>
      <c r="C133" s="122" t="s">
        <v>921</v>
      </c>
      <c r="D133" s="98" t="s">
        <v>787</v>
      </c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108"/>
      <c r="AB133" s="108"/>
      <c r="AC133" s="108"/>
      <c r="AD133" s="108"/>
      <c r="AE133" s="108"/>
      <c r="AF133" s="108"/>
      <c r="AG133" s="108"/>
      <c r="AH133" s="108"/>
      <c r="AI133" s="108"/>
      <c r="AJ133" s="108"/>
      <c r="AK133" s="108"/>
      <c r="AL133" s="108"/>
      <c r="AM133" s="108"/>
      <c r="AN133" s="108"/>
      <c r="AO133" s="108"/>
      <c r="AP133" s="108"/>
      <c r="AQ133" s="108"/>
      <c r="AR133" s="108"/>
      <c r="AS133" s="108"/>
      <c r="AT133" s="108"/>
      <c r="AU133" s="108"/>
      <c r="AV133" s="108"/>
      <c r="AW133" s="108"/>
      <c r="AX133" s="108"/>
      <c r="AY133" s="108"/>
      <c r="AZ133" s="108"/>
      <c r="BA133" s="108"/>
      <c r="BB133" s="108"/>
      <c r="BC133" s="108"/>
      <c r="BD133" s="108"/>
      <c r="BE133" s="108"/>
      <c r="BF133" s="108"/>
      <c r="BG133" s="108"/>
      <c r="BH133" s="108"/>
      <c r="BI133" s="108"/>
      <c r="BJ133" s="108"/>
      <c r="BK133" s="108"/>
      <c r="BL133" s="108"/>
      <c r="BM133" s="108"/>
      <c r="BN133" s="108"/>
      <c r="BO133" s="108"/>
      <c r="BP133" s="108"/>
      <c r="BQ133" s="108"/>
      <c r="BR133" s="108"/>
      <c r="BS133" s="108"/>
      <c r="BT133" s="108"/>
      <c r="BU133" s="108"/>
      <c r="BV133" s="108"/>
      <c r="BW133" s="108"/>
      <c r="BX133" s="108"/>
      <c r="BY133" s="108"/>
      <c r="BZ133" s="108"/>
      <c r="CA133" s="108"/>
      <c r="CB133" s="108"/>
      <c r="CC133" s="108"/>
      <c r="CD133" s="108"/>
      <c r="CE133" s="108"/>
      <c r="CF133" s="108"/>
      <c r="CG133" s="108"/>
      <c r="CH133" s="108"/>
      <c r="CI133" s="108"/>
      <c r="CJ133" s="108"/>
      <c r="CK133" s="108"/>
      <c r="CL133" s="108"/>
      <c r="CM133" s="108"/>
      <c r="CN133" s="108"/>
      <c r="CO133" s="108"/>
      <c r="CP133" s="108"/>
      <c r="CQ133" s="108"/>
      <c r="CR133" s="108"/>
      <c r="CS133" s="108"/>
      <c r="CT133" s="108"/>
      <c r="CU133" s="108"/>
      <c r="CV133" s="108"/>
      <c r="CW133" s="108"/>
      <c r="CX133" s="108"/>
      <c r="CY133" s="108"/>
      <c r="CZ133" s="108"/>
      <c r="DA133" s="108"/>
      <c r="DB133" s="108"/>
      <c r="DC133" s="108"/>
      <c r="DD133" s="108"/>
      <c r="DE133" s="108"/>
      <c r="DF133" s="108"/>
      <c r="DG133" s="108"/>
      <c r="DH133" s="108"/>
      <c r="DI133" s="108"/>
      <c r="DJ133" s="108"/>
      <c r="DK133" s="108"/>
      <c r="DL133" s="107">
        <f>3*DL3</f>
        <v>0</v>
      </c>
      <c r="DM133" s="107">
        <f>3*DM3</f>
        <v>0</v>
      </c>
      <c r="DN133" s="107">
        <f>DN3*3</f>
        <v>0</v>
      </c>
      <c r="DO133" s="107">
        <f>DO3*3</f>
        <v>0</v>
      </c>
      <c r="DP133" s="108"/>
      <c r="DQ133" s="108"/>
      <c r="DR133" s="108"/>
      <c r="DS133" s="108"/>
      <c r="DT133" s="108"/>
      <c r="DU133" s="108"/>
      <c r="DV133" s="108"/>
      <c r="DW133" s="108"/>
      <c r="DX133" s="108"/>
      <c r="DY133" s="108"/>
      <c r="DZ133" s="108"/>
      <c r="EA133" s="108"/>
      <c r="EB133" s="102">
        <f t="shared" si="8"/>
        <v>0</v>
      </c>
      <c r="EC133" s="103"/>
      <c r="ED133" s="104">
        <f t="shared" si="9"/>
        <v>0</v>
      </c>
    </row>
    <row r="134" spans="1:134" s="105" customFormat="1" ht="15.75" customHeight="1">
      <c r="A134" s="71"/>
      <c r="B134" s="106">
        <v>9893</v>
      </c>
      <c r="C134" s="97" t="s">
        <v>922</v>
      </c>
      <c r="D134" s="98" t="s">
        <v>787</v>
      </c>
      <c r="E134" s="98"/>
      <c r="F134" s="98"/>
      <c r="G134" s="98"/>
      <c r="H134" s="9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  <c r="W134" s="108"/>
      <c r="X134" s="108"/>
      <c r="Y134" s="108"/>
      <c r="Z134" s="108"/>
      <c r="AA134" s="108"/>
      <c r="AB134" s="108"/>
      <c r="AC134" s="108"/>
      <c r="AD134" s="108"/>
      <c r="AE134" s="108"/>
      <c r="AF134" s="108"/>
      <c r="AG134" s="108"/>
      <c r="AH134" s="108"/>
      <c r="AI134" s="108"/>
      <c r="AJ134" s="108"/>
      <c r="AK134" s="108"/>
      <c r="AL134" s="108"/>
      <c r="AM134" s="108"/>
      <c r="AN134" s="108"/>
      <c r="AO134" s="108"/>
      <c r="AP134" s="108"/>
      <c r="AQ134" s="108"/>
      <c r="AR134" s="108"/>
      <c r="AS134" s="108"/>
      <c r="AT134" s="108"/>
      <c r="AU134" s="108"/>
      <c r="AV134" s="108"/>
      <c r="AW134" s="108"/>
      <c r="AX134" s="108"/>
      <c r="AY134" s="108"/>
      <c r="AZ134" s="108"/>
      <c r="BA134" s="108"/>
      <c r="BB134" s="108"/>
      <c r="BC134" s="108"/>
      <c r="BD134" s="108"/>
      <c r="BE134" s="108"/>
      <c r="BF134" s="108"/>
      <c r="BG134" s="108"/>
      <c r="BH134" s="108"/>
      <c r="BI134" s="108"/>
      <c r="BJ134" s="108"/>
      <c r="BK134" s="101"/>
      <c r="BL134" s="101"/>
      <c r="BM134" s="108"/>
      <c r="BN134" s="101"/>
      <c r="BO134" s="101"/>
      <c r="BP134" s="101"/>
      <c r="BQ134" s="101"/>
      <c r="BR134" s="108"/>
      <c r="BS134" s="108"/>
      <c r="BT134" s="108"/>
      <c r="BU134" s="108"/>
      <c r="BV134" s="108"/>
      <c r="BW134" s="108"/>
      <c r="BX134" s="108"/>
      <c r="BY134" s="108"/>
      <c r="BZ134" s="108"/>
      <c r="CA134" s="108"/>
      <c r="CB134" s="63"/>
      <c r="CC134" s="101"/>
      <c r="CD134" s="108"/>
      <c r="CE134" s="108"/>
      <c r="CF134" s="108"/>
      <c r="CG134" s="108"/>
      <c r="CH134" s="108"/>
      <c r="CI134" s="108"/>
      <c r="CJ134" s="108"/>
      <c r="CK134" s="108"/>
      <c r="CL134" s="108"/>
      <c r="CM134" s="108"/>
      <c r="CN134" s="108"/>
      <c r="CO134" s="108"/>
      <c r="CP134" s="108"/>
      <c r="CQ134" s="108"/>
      <c r="CR134" s="108"/>
      <c r="CS134" s="108"/>
      <c r="CT134" s="108"/>
      <c r="CU134" s="108"/>
      <c r="CV134" s="108"/>
      <c r="CW134" s="108"/>
      <c r="CX134" s="108"/>
      <c r="CY134" s="108"/>
      <c r="CZ134" s="108"/>
      <c r="DA134" s="108"/>
      <c r="DB134" s="108"/>
      <c r="DC134" s="108"/>
      <c r="DD134" s="108"/>
      <c r="DE134" s="108"/>
      <c r="DF134" s="108"/>
      <c r="DG134" s="108"/>
      <c r="DH134" s="108"/>
      <c r="DI134" s="108"/>
      <c r="DJ134" s="108"/>
      <c r="DK134" s="108"/>
      <c r="DL134" s="107">
        <f>2*DL3</f>
        <v>0</v>
      </c>
      <c r="DM134" s="63"/>
      <c r="DN134" s="107">
        <f>DN3*2</f>
        <v>0</v>
      </c>
      <c r="DO134" s="107">
        <f>DO3*2</f>
        <v>0</v>
      </c>
      <c r="DP134" s="108"/>
      <c r="DQ134" s="108"/>
      <c r="DR134" s="108"/>
      <c r="DS134" s="108"/>
      <c r="DT134" s="108"/>
      <c r="DU134" s="108"/>
      <c r="DV134" s="108"/>
      <c r="DW134" s="108"/>
      <c r="DX134" s="108"/>
      <c r="DY134" s="108"/>
      <c r="DZ134" s="108"/>
      <c r="EA134" s="108"/>
      <c r="EB134" s="102">
        <f t="shared" si="8"/>
        <v>0</v>
      </c>
      <c r="EC134" s="103"/>
      <c r="ED134" s="104">
        <f t="shared" si="9"/>
        <v>0</v>
      </c>
    </row>
    <row r="135" spans="1:134" s="105" customFormat="1" ht="15.75" customHeight="1">
      <c r="A135" s="71"/>
      <c r="B135" s="106">
        <v>9726</v>
      </c>
      <c r="C135" s="122" t="s">
        <v>923</v>
      </c>
      <c r="D135" s="98" t="s">
        <v>787</v>
      </c>
      <c r="E135" s="98"/>
      <c r="F135" s="98"/>
      <c r="G135" s="98"/>
      <c r="H135" s="9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  <c r="W135" s="108"/>
      <c r="X135" s="108"/>
      <c r="Y135" s="108"/>
      <c r="Z135" s="108"/>
      <c r="AA135" s="108"/>
      <c r="AB135" s="108"/>
      <c r="AC135" s="108"/>
      <c r="AD135" s="108"/>
      <c r="AE135" s="108"/>
      <c r="AF135" s="108"/>
      <c r="AG135" s="108"/>
      <c r="AH135" s="108"/>
      <c r="AI135" s="108"/>
      <c r="AJ135" s="108"/>
      <c r="AK135" s="108"/>
      <c r="AL135" s="108"/>
      <c r="AM135" s="108"/>
      <c r="AN135" s="108"/>
      <c r="AO135" s="108"/>
      <c r="AP135" s="108"/>
      <c r="AQ135" s="108"/>
      <c r="AR135" s="108"/>
      <c r="AS135" s="108"/>
      <c r="AT135" s="108"/>
      <c r="AU135" s="108"/>
      <c r="AV135" s="108"/>
      <c r="AW135" s="108"/>
      <c r="AX135" s="108"/>
      <c r="AY135" s="108"/>
      <c r="AZ135" s="108"/>
      <c r="BA135" s="108"/>
      <c r="BB135" s="108"/>
      <c r="BC135" s="108"/>
      <c r="BD135" s="108"/>
      <c r="BE135" s="107">
        <f>BE3</f>
        <v>0</v>
      </c>
      <c r="BF135" s="108"/>
      <c r="BG135" s="108"/>
      <c r="BH135" s="108"/>
      <c r="BI135" s="108"/>
      <c r="BJ135" s="108"/>
      <c r="BK135" s="101"/>
      <c r="BL135" s="101"/>
      <c r="BM135" s="108"/>
      <c r="BN135" s="101"/>
      <c r="BO135" s="101"/>
      <c r="BP135" s="101"/>
      <c r="BQ135" s="101"/>
      <c r="BR135" s="108"/>
      <c r="BS135" s="108"/>
      <c r="BT135" s="108"/>
      <c r="BU135" s="108"/>
      <c r="BV135" s="108"/>
      <c r="BW135" s="108"/>
      <c r="BX135" s="108"/>
      <c r="BY135" s="108"/>
      <c r="BZ135" s="108"/>
      <c r="CA135" s="108"/>
      <c r="CB135" s="63"/>
      <c r="CC135" s="101"/>
      <c r="CD135" s="108"/>
      <c r="CE135" s="108"/>
      <c r="CF135" s="108"/>
      <c r="CG135" s="108"/>
      <c r="CH135" s="108"/>
      <c r="CI135" s="108"/>
      <c r="CJ135" s="108"/>
      <c r="CK135" s="108"/>
      <c r="CL135" s="108"/>
      <c r="CM135" s="108"/>
      <c r="CN135" s="108"/>
      <c r="CO135" s="108"/>
      <c r="CP135" s="108"/>
      <c r="CQ135" s="108"/>
      <c r="CR135" s="108"/>
      <c r="CS135" s="108"/>
      <c r="CT135" s="108"/>
      <c r="CU135" s="108"/>
      <c r="CV135" s="108"/>
      <c r="CW135" s="108"/>
      <c r="CX135" s="108"/>
      <c r="CY135" s="108"/>
      <c r="CZ135" s="108"/>
      <c r="DA135" s="108"/>
      <c r="DB135" s="108"/>
      <c r="DC135" s="108"/>
      <c r="DD135" s="108"/>
      <c r="DE135" s="108"/>
      <c r="DF135" s="108"/>
      <c r="DG135" s="108"/>
      <c r="DH135" s="108"/>
      <c r="DI135" s="108"/>
      <c r="DJ135" s="108"/>
      <c r="DK135" s="107">
        <f>+DK3</f>
        <v>0</v>
      </c>
      <c r="DL135" s="107">
        <f>+DL3</f>
        <v>0</v>
      </c>
      <c r="DM135" s="107">
        <f>DM3</f>
        <v>0</v>
      </c>
      <c r="DN135" s="108"/>
      <c r="DO135" s="108"/>
      <c r="DP135" s="108"/>
      <c r="DQ135" s="108"/>
      <c r="DR135" s="108"/>
      <c r="DS135" s="108"/>
      <c r="DT135" s="108"/>
      <c r="DU135" s="108"/>
      <c r="DV135" s="108"/>
      <c r="DW135" s="108"/>
      <c r="DX135" s="108"/>
      <c r="DY135" s="108"/>
      <c r="DZ135" s="108"/>
      <c r="EA135" s="108"/>
      <c r="EB135" s="102">
        <f t="shared" si="8"/>
        <v>0</v>
      </c>
      <c r="EC135" s="103"/>
      <c r="ED135" s="104">
        <f t="shared" si="9"/>
        <v>0</v>
      </c>
    </row>
    <row r="136" spans="1:134" s="105" customFormat="1" ht="30" customHeight="1">
      <c r="A136" s="71"/>
      <c r="B136" s="123">
        <v>16613</v>
      </c>
      <c r="C136" s="128" t="s">
        <v>924</v>
      </c>
      <c r="D136" s="101" t="s">
        <v>601</v>
      </c>
      <c r="E136" s="98"/>
      <c r="F136" s="98"/>
      <c r="G136" s="98"/>
      <c r="H136" s="9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  <c r="W136" s="108"/>
      <c r="X136" s="108"/>
      <c r="Y136" s="108"/>
      <c r="Z136" s="108"/>
      <c r="AA136" s="108"/>
      <c r="AB136" s="108"/>
      <c r="AC136" s="108"/>
      <c r="AD136" s="108"/>
      <c r="AE136" s="108"/>
      <c r="AF136" s="108"/>
      <c r="AG136" s="108"/>
      <c r="AH136" s="108"/>
      <c r="AI136" s="108"/>
      <c r="AJ136" s="108"/>
      <c r="AK136" s="108"/>
      <c r="AL136" s="108"/>
      <c r="AM136" s="108"/>
      <c r="AN136" s="108"/>
      <c r="AO136" s="108"/>
      <c r="AP136" s="108"/>
      <c r="AQ136" s="108"/>
      <c r="AR136" s="108"/>
      <c r="AS136" s="108"/>
      <c r="AT136" s="108"/>
      <c r="AU136" s="108"/>
      <c r="AV136" s="108"/>
      <c r="AW136" s="108"/>
      <c r="AX136" s="108"/>
      <c r="AY136" s="108"/>
      <c r="AZ136" s="108"/>
      <c r="BA136" s="108"/>
      <c r="BB136" s="108"/>
      <c r="BC136" s="108"/>
      <c r="BD136" s="108"/>
      <c r="BE136" s="108"/>
      <c r="BF136" s="108"/>
      <c r="BG136" s="108"/>
      <c r="BH136" s="108"/>
      <c r="BI136" s="108"/>
      <c r="BJ136" s="108"/>
      <c r="BK136" s="101"/>
      <c r="BL136" s="101"/>
      <c r="BM136" s="108"/>
      <c r="BN136" s="101"/>
      <c r="BO136" s="101"/>
      <c r="BP136" s="101"/>
      <c r="BQ136" s="101"/>
      <c r="BR136" s="108"/>
      <c r="BS136" s="108"/>
      <c r="BT136" s="108"/>
      <c r="BU136" s="108"/>
      <c r="BV136" s="108"/>
      <c r="BW136" s="108"/>
      <c r="BX136" s="108"/>
      <c r="BY136" s="108"/>
      <c r="BZ136" s="108"/>
      <c r="CA136" s="108"/>
      <c r="CB136" s="63"/>
      <c r="CC136" s="101"/>
      <c r="CD136" s="108"/>
      <c r="CE136" s="108"/>
      <c r="CF136" s="108"/>
      <c r="CG136" s="108"/>
      <c r="CH136" s="108"/>
      <c r="CI136" s="108"/>
      <c r="CJ136" s="108"/>
      <c r="CK136" s="108"/>
      <c r="CL136" s="108"/>
      <c r="CM136" s="108"/>
      <c r="CN136" s="108"/>
      <c r="CO136" s="108"/>
      <c r="CP136" s="108"/>
      <c r="CQ136" s="108"/>
      <c r="CR136" s="108"/>
      <c r="CS136" s="108"/>
      <c r="CT136" s="108"/>
      <c r="CU136" s="108"/>
      <c r="CV136" s="108"/>
      <c r="CW136" s="108"/>
      <c r="CX136" s="108"/>
      <c r="CY136" s="108"/>
      <c r="CZ136" s="108"/>
      <c r="DA136" s="108"/>
      <c r="DB136" s="108"/>
      <c r="DC136" s="108"/>
      <c r="DD136" s="108"/>
      <c r="DE136" s="108"/>
      <c r="DF136" s="108"/>
      <c r="DG136" s="108"/>
      <c r="DH136" s="108"/>
      <c r="DI136" s="108"/>
      <c r="DJ136" s="108"/>
      <c r="DK136" s="108"/>
      <c r="DL136" s="108"/>
      <c r="DM136" s="108"/>
      <c r="DN136" s="108"/>
      <c r="DO136" s="108"/>
      <c r="DP136" s="108">
        <f>+(DP3)*3</f>
        <v>0</v>
      </c>
      <c r="DQ136" s="108"/>
      <c r="DR136" s="108"/>
      <c r="DS136" s="108"/>
      <c r="DT136" s="108"/>
      <c r="DU136" s="108"/>
      <c r="DV136" s="63"/>
      <c r="DW136" s="108"/>
      <c r="DX136" s="108"/>
      <c r="DY136" s="108"/>
      <c r="DZ136" s="108"/>
      <c r="EA136" s="108"/>
      <c r="EB136" s="102">
        <f t="shared" si="8"/>
        <v>0</v>
      </c>
      <c r="EC136" s="103"/>
      <c r="ED136" s="104">
        <f t="shared" si="9"/>
        <v>0</v>
      </c>
    </row>
    <row r="137" spans="1:134" s="105" customFormat="1" ht="30" customHeight="1">
      <c r="A137" s="71"/>
      <c r="B137" s="123">
        <v>16038</v>
      </c>
      <c r="C137" s="128" t="s">
        <v>925</v>
      </c>
      <c r="D137" s="101" t="s">
        <v>601</v>
      </c>
      <c r="E137" s="98"/>
      <c r="F137" s="98"/>
      <c r="G137" s="98"/>
      <c r="H137" s="9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  <c r="AA137" s="108"/>
      <c r="AB137" s="108"/>
      <c r="AC137" s="108"/>
      <c r="AD137" s="108"/>
      <c r="AE137" s="108"/>
      <c r="AF137" s="108"/>
      <c r="AG137" s="108"/>
      <c r="AH137" s="108"/>
      <c r="AI137" s="108"/>
      <c r="AJ137" s="108"/>
      <c r="AK137" s="108"/>
      <c r="AL137" s="108"/>
      <c r="AM137" s="108"/>
      <c r="AN137" s="108"/>
      <c r="AO137" s="108"/>
      <c r="AP137" s="108"/>
      <c r="AQ137" s="108"/>
      <c r="AR137" s="108"/>
      <c r="AS137" s="108"/>
      <c r="AT137" s="108"/>
      <c r="AU137" s="108"/>
      <c r="AV137" s="108"/>
      <c r="AW137" s="108"/>
      <c r="AX137" s="108"/>
      <c r="AY137" s="108"/>
      <c r="AZ137" s="108"/>
      <c r="BA137" s="108"/>
      <c r="BB137" s="108"/>
      <c r="BC137" s="108"/>
      <c r="BD137" s="108"/>
      <c r="BE137" s="108"/>
      <c r="BF137" s="108"/>
      <c r="BG137" s="108"/>
      <c r="BH137" s="108"/>
      <c r="BI137" s="108"/>
      <c r="BJ137" s="108"/>
      <c r="BK137" s="101"/>
      <c r="BL137" s="101"/>
      <c r="BM137" s="108"/>
      <c r="BN137" s="101"/>
      <c r="BO137" s="101"/>
      <c r="BP137" s="101"/>
      <c r="BQ137" s="101"/>
      <c r="BR137" s="108"/>
      <c r="BS137" s="108"/>
      <c r="BT137" s="108"/>
      <c r="BU137" s="108"/>
      <c r="BV137" s="108"/>
      <c r="BW137" s="108"/>
      <c r="BX137" s="108"/>
      <c r="BY137" s="108"/>
      <c r="BZ137" s="108"/>
      <c r="CA137" s="108"/>
      <c r="CB137" s="63"/>
      <c r="CC137" s="101"/>
      <c r="CD137" s="108"/>
      <c r="CE137" s="108"/>
      <c r="CF137" s="108"/>
      <c r="CG137" s="108"/>
      <c r="CH137" s="108"/>
      <c r="CI137" s="108"/>
      <c r="CJ137" s="108"/>
      <c r="CK137" s="108"/>
      <c r="CL137" s="108"/>
      <c r="CM137" s="108"/>
      <c r="CN137" s="108"/>
      <c r="CO137" s="108"/>
      <c r="CP137" s="108"/>
      <c r="CQ137" s="108"/>
      <c r="CR137" s="108"/>
      <c r="CS137" s="108"/>
      <c r="CT137" s="108"/>
      <c r="CU137" s="108"/>
      <c r="CV137" s="108"/>
      <c r="CW137" s="108"/>
      <c r="CX137" s="108"/>
      <c r="CY137" s="108"/>
      <c r="CZ137" s="108"/>
      <c r="DA137" s="108"/>
      <c r="DB137" s="108"/>
      <c r="DC137" s="108"/>
      <c r="DD137" s="108"/>
      <c r="DE137" s="108"/>
      <c r="DF137" s="108"/>
      <c r="DG137" s="108"/>
      <c r="DH137" s="108"/>
      <c r="DI137" s="108"/>
      <c r="DJ137" s="108"/>
      <c r="DK137" s="108"/>
      <c r="DL137" s="108"/>
      <c r="DM137" s="108"/>
      <c r="DN137" s="108"/>
      <c r="DO137" s="108"/>
      <c r="DP137" s="108"/>
      <c r="DQ137" s="108">
        <f>+(DQ3)*3</f>
        <v>0</v>
      </c>
      <c r="DR137" s="108"/>
      <c r="DS137" s="108"/>
      <c r="DT137" s="108"/>
      <c r="DU137" s="108"/>
      <c r="DV137" s="108"/>
      <c r="DW137" s="63"/>
      <c r="DX137" s="108"/>
      <c r="DY137" s="108"/>
      <c r="DZ137" s="108"/>
      <c r="EA137" s="108"/>
      <c r="EB137" s="102">
        <f t="shared" si="8"/>
        <v>0</v>
      </c>
      <c r="EC137" s="103"/>
      <c r="ED137" s="104">
        <f t="shared" si="9"/>
        <v>0</v>
      </c>
    </row>
    <row r="138" spans="1:134" s="105" customFormat="1" ht="15.75" customHeight="1">
      <c r="A138" s="71"/>
      <c r="B138" s="148">
        <v>15177</v>
      </c>
      <c r="C138" s="149" t="s">
        <v>926</v>
      </c>
      <c r="D138" s="101" t="s">
        <v>601</v>
      </c>
      <c r="E138" s="98"/>
      <c r="F138" s="98"/>
      <c r="G138" s="98"/>
      <c r="H138" s="9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108"/>
      <c r="AB138" s="108"/>
      <c r="AC138" s="108"/>
      <c r="AD138" s="108"/>
      <c r="AE138" s="108"/>
      <c r="AF138" s="108"/>
      <c r="AG138" s="108"/>
      <c r="AH138" s="108"/>
      <c r="AI138" s="108"/>
      <c r="AJ138" s="108"/>
      <c r="AK138" s="108"/>
      <c r="AL138" s="108"/>
      <c r="AM138" s="108"/>
      <c r="AN138" s="108"/>
      <c r="AO138" s="108"/>
      <c r="AP138" s="108"/>
      <c r="AQ138" s="108"/>
      <c r="AR138" s="108"/>
      <c r="AS138" s="108"/>
      <c r="AT138" s="108"/>
      <c r="AU138" s="108"/>
      <c r="AV138" s="108"/>
      <c r="AW138" s="108"/>
      <c r="AX138" s="108"/>
      <c r="AY138" s="108"/>
      <c r="AZ138" s="108"/>
      <c r="BA138" s="108"/>
      <c r="BB138" s="108"/>
      <c r="BC138" s="108"/>
      <c r="BD138" s="108"/>
      <c r="BE138" s="108"/>
      <c r="BF138" s="108"/>
      <c r="BG138" s="108"/>
      <c r="BH138" s="108"/>
      <c r="BI138" s="108"/>
      <c r="BJ138" s="108"/>
      <c r="BK138" s="101"/>
      <c r="BL138" s="101"/>
      <c r="BM138" s="108"/>
      <c r="BN138" s="101"/>
      <c r="BO138" s="101"/>
      <c r="BP138" s="101"/>
      <c r="BQ138" s="101"/>
      <c r="BR138" s="108"/>
      <c r="BS138" s="108"/>
      <c r="BT138" s="108"/>
      <c r="BU138" s="108"/>
      <c r="BV138" s="108"/>
      <c r="BW138" s="108"/>
      <c r="BX138" s="108"/>
      <c r="BY138" s="108"/>
      <c r="BZ138" s="108"/>
      <c r="CA138" s="108"/>
      <c r="CB138" s="63"/>
      <c r="CC138" s="101"/>
      <c r="CD138" s="108"/>
      <c r="CE138" s="108"/>
      <c r="CF138" s="108"/>
      <c r="CG138" s="108"/>
      <c r="CH138" s="108"/>
      <c r="CI138" s="108"/>
      <c r="CJ138" s="108"/>
      <c r="CK138" s="108"/>
      <c r="CL138" s="108"/>
      <c r="CM138" s="108"/>
      <c r="CN138" s="108"/>
      <c r="CO138" s="108"/>
      <c r="CP138" s="108"/>
      <c r="CQ138" s="108"/>
      <c r="CR138" s="108"/>
      <c r="CS138" s="108"/>
      <c r="CT138" s="108"/>
      <c r="CU138" s="108"/>
      <c r="CV138" s="108"/>
      <c r="CW138" s="108"/>
      <c r="CX138" s="108"/>
      <c r="CY138" s="108"/>
      <c r="CZ138" s="108"/>
      <c r="DA138" s="108"/>
      <c r="DB138" s="108"/>
      <c r="DC138" s="108"/>
      <c r="DD138" s="108"/>
      <c r="DE138" s="108"/>
      <c r="DF138" s="108"/>
      <c r="DG138" s="108"/>
      <c r="DH138" s="108"/>
      <c r="DI138" s="108"/>
      <c r="DJ138" s="108"/>
      <c r="DK138" s="108"/>
      <c r="DL138" s="108"/>
      <c r="DM138" s="108"/>
      <c r="DN138" s="108"/>
      <c r="DO138" s="108"/>
      <c r="DP138" s="108"/>
      <c r="DQ138" s="108"/>
      <c r="DR138" s="108">
        <f>+(DR3)*3</f>
        <v>0</v>
      </c>
      <c r="DS138" s="108"/>
      <c r="DT138" s="108"/>
      <c r="DU138" s="108"/>
      <c r="DV138" s="108"/>
      <c r="DW138" s="108"/>
      <c r="DX138" s="63"/>
      <c r="DY138" s="108"/>
      <c r="DZ138" s="108"/>
      <c r="EA138" s="108"/>
      <c r="EB138" s="102">
        <f t="shared" si="8"/>
        <v>0</v>
      </c>
      <c r="EC138" s="103"/>
      <c r="ED138" s="104">
        <f t="shared" si="9"/>
        <v>0</v>
      </c>
    </row>
    <row r="139" spans="1:134" s="105" customFormat="1" ht="30" customHeight="1">
      <c r="A139" s="71"/>
      <c r="B139" s="106">
        <v>17318</v>
      </c>
      <c r="C139" s="97" t="s">
        <v>927</v>
      </c>
      <c r="D139" s="101" t="s">
        <v>601</v>
      </c>
      <c r="E139" s="98"/>
      <c r="F139" s="98"/>
      <c r="G139" s="98"/>
      <c r="H139" s="9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  <c r="W139" s="108"/>
      <c r="X139" s="108"/>
      <c r="Y139" s="108"/>
      <c r="Z139" s="108"/>
      <c r="AA139" s="108"/>
      <c r="AB139" s="108"/>
      <c r="AC139" s="108"/>
      <c r="AD139" s="108"/>
      <c r="AE139" s="108"/>
      <c r="AF139" s="108"/>
      <c r="AG139" s="108"/>
      <c r="AH139" s="108"/>
      <c r="AI139" s="108"/>
      <c r="AJ139" s="108"/>
      <c r="AK139" s="108"/>
      <c r="AL139" s="108"/>
      <c r="AM139" s="108"/>
      <c r="AN139" s="108"/>
      <c r="AO139" s="108"/>
      <c r="AP139" s="108"/>
      <c r="AQ139" s="108"/>
      <c r="AR139" s="108"/>
      <c r="AS139" s="108"/>
      <c r="AT139" s="108"/>
      <c r="AU139" s="108"/>
      <c r="AV139" s="108"/>
      <c r="AW139" s="108"/>
      <c r="AX139" s="108"/>
      <c r="AY139" s="108"/>
      <c r="AZ139" s="108"/>
      <c r="BA139" s="108"/>
      <c r="BB139" s="108"/>
      <c r="BC139" s="108"/>
      <c r="BD139" s="108"/>
      <c r="BE139" s="108"/>
      <c r="BF139" s="108"/>
      <c r="BG139" s="108"/>
      <c r="BH139" s="108"/>
      <c r="BI139" s="108"/>
      <c r="BJ139" s="108"/>
      <c r="BK139" s="101"/>
      <c r="BL139" s="101"/>
      <c r="BM139" s="108"/>
      <c r="BN139" s="101"/>
      <c r="BO139" s="101"/>
      <c r="BP139" s="101"/>
      <c r="BQ139" s="101"/>
      <c r="BR139" s="108"/>
      <c r="BS139" s="108"/>
      <c r="BT139" s="108"/>
      <c r="BU139" s="108"/>
      <c r="BV139" s="108"/>
      <c r="BW139" s="108"/>
      <c r="BX139" s="108"/>
      <c r="BY139" s="108"/>
      <c r="BZ139" s="108"/>
      <c r="CA139" s="108"/>
      <c r="CB139" s="63"/>
      <c r="CC139" s="101"/>
      <c r="CD139" s="108"/>
      <c r="CE139" s="108"/>
      <c r="CF139" s="108"/>
      <c r="CG139" s="108"/>
      <c r="CH139" s="108"/>
      <c r="CI139" s="108"/>
      <c r="CJ139" s="108"/>
      <c r="CK139" s="108"/>
      <c r="CL139" s="108"/>
      <c r="CM139" s="108"/>
      <c r="CN139" s="108"/>
      <c r="CO139" s="108"/>
      <c r="CP139" s="108"/>
      <c r="CQ139" s="108"/>
      <c r="CR139" s="108"/>
      <c r="CS139" s="108"/>
      <c r="CT139" s="108"/>
      <c r="CU139" s="108"/>
      <c r="CV139" s="108"/>
      <c r="CW139" s="108"/>
      <c r="CX139" s="108"/>
      <c r="CY139" s="108"/>
      <c r="CZ139" s="108"/>
      <c r="DA139" s="108"/>
      <c r="DB139" s="108"/>
      <c r="DC139" s="108"/>
      <c r="DD139" s="108"/>
      <c r="DE139" s="108"/>
      <c r="DF139" s="108"/>
      <c r="DG139" s="108"/>
      <c r="DH139" s="108"/>
      <c r="DI139" s="108"/>
      <c r="DJ139" s="108"/>
      <c r="DK139" s="108"/>
      <c r="DL139" s="108"/>
      <c r="DM139" s="108"/>
      <c r="DN139" s="108"/>
      <c r="DO139" s="108"/>
      <c r="DP139" s="108"/>
      <c r="DQ139" s="108"/>
      <c r="DR139" s="108"/>
      <c r="DS139" s="108">
        <f>+(DS3)*3</f>
        <v>0</v>
      </c>
      <c r="DT139" s="108"/>
      <c r="DU139" s="108"/>
      <c r="DV139" s="108"/>
      <c r="DW139" s="108"/>
      <c r="DX139" s="108"/>
      <c r="DY139" s="108"/>
      <c r="DZ139" s="108"/>
      <c r="EA139" s="108"/>
      <c r="EB139" s="102">
        <f t="shared" si="8"/>
        <v>0</v>
      </c>
      <c r="EC139" s="103"/>
      <c r="ED139" s="104">
        <f t="shared" si="9"/>
        <v>0</v>
      </c>
    </row>
    <row r="140" spans="1:134" s="105" customFormat="1" ht="15.75" customHeight="1">
      <c r="A140" s="71"/>
      <c r="B140" s="106">
        <v>17205</v>
      </c>
      <c r="C140" s="122" t="s">
        <v>928</v>
      </c>
      <c r="D140" s="101" t="s">
        <v>601</v>
      </c>
      <c r="E140" s="98"/>
      <c r="F140" s="98"/>
      <c r="G140" s="98"/>
      <c r="H140" s="9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108"/>
      <c r="AB140" s="108"/>
      <c r="AC140" s="108"/>
      <c r="AD140" s="108"/>
      <c r="AE140" s="108"/>
      <c r="AF140" s="108"/>
      <c r="AG140" s="108"/>
      <c r="AH140" s="108"/>
      <c r="AI140" s="108"/>
      <c r="AJ140" s="108"/>
      <c r="AK140" s="108"/>
      <c r="AL140" s="108"/>
      <c r="AM140" s="108"/>
      <c r="AN140" s="108"/>
      <c r="AO140" s="108"/>
      <c r="AP140" s="108"/>
      <c r="AQ140" s="108"/>
      <c r="AR140" s="108"/>
      <c r="AS140" s="108"/>
      <c r="AT140" s="108"/>
      <c r="AU140" s="108"/>
      <c r="AV140" s="108"/>
      <c r="AW140" s="108"/>
      <c r="AX140" s="108"/>
      <c r="AY140" s="108"/>
      <c r="AZ140" s="108"/>
      <c r="BA140" s="108"/>
      <c r="BB140" s="108"/>
      <c r="BC140" s="108"/>
      <c r="BD140" s="108"/>
      <c r="BE140" s="108"/>
      <c r="BF140" s="108"/>
      <c r="BG140" s="108"/>
      <c r="BH140" s="108"/>
      <c r="BI140" s="108"/>
      <c r="BJ140" s="108"/>
      <c r="BK140" s="101"/>
      <c r="BL140" s="101"/>
      <c r="BM140" s="108"/>
      <c r="BN140" s="101"/>
      <c r="BO140" s="101"/>
      <c r="BP140" s="101"/>
      <c r="BQ140" s="101"/>
      <c r="BR140" s="108"/>
      <c r="BS140" s="108"/>
      <c r="BT140" s="108"/>
      <c r="BU140" s="108"/>
      <c r="BV140" s="108"/>
      <c r="BW140" s="108"/>
      <c r="BX140" s="108"/>
      <c r="BY140" s="108"/>
      <c r="BZ140" s="108"/>
      <c r="CA140" s="108"/>
      <c r="CB140" s="63"/>
      <c r="CC140" s="101"/>
      <c r="CD140" s="108"/>
      <c r="CE140" s="108"/>
      <c r="CF140" s="108"/>
      <c r="CG140" s="108"/>
      <c r="CH140" s="108"/>
      <c r="CI140" s="108"/>
      <c r="CJ140" s="108"/>
      <c r="CK140" s="108"/>
      <c r="CL140" s="108"/>
      <c r="CM140" s="108"/>
      <c r="CN140" s="108"/>
      <c r="CO140" s="108"/>
      <c r="CP140" s="108"/>
      <c r="CQ140" s="108"/>
      <c r="CR140" s="108"/>
      <c r="CS140" s="108"/>
      <c r="CT140" s="108"/>
      <c r="CU140" s="108"/>
      <c r="CV140" s="108"/>
      <c r="CW140" s="108"/>
      <c r="CX140" s="108"/>
      <c r="CY140" s="108"/>
      <c r="CZ140" s="108"/>
      <c r="DA140" s="108"/>
      <c r="DB140" s="108"/>
      <c r="DC140" s="108"/>
      <c r="DD140" s="108"/>
      <c r="DE140" s="108"/>
      <c r="DF140" s="108"/>
      <c r="DG140" s="108"/>
      <c r="DH140" s="108"/>
      <c r="DI140" s="108"/>
      <c r="DJ140" s="108"/>
      <c r="DK140" s="108"/>
      <c r="DL140" s="108"/>
      <c r="DM140" s="108"/>
      <c r="DN140" s="108"/>
      <c r="DO140" s="108"/>
      <c r="DP140" s="108"/>
      <c r="DQ140" s="108"/>
      <c r="DR140" s="108"/>
      <c r="DS140" s="108"/>
      <c r="DT140" s="108">
        <f>+(DT3)*3</f>
        <v>0</v>
      </c>
      <c r="DU140" s="108"/>
      <c r="DV140" s="108"/>
      <c r="DW140" s="108"/>
      <c r="DX140" s="108"/>
      <c r="DY140" s="108"/>
      <c r="DZ140" s="108"/>
      <c r="EA140" s="108"/>
      <c r="EB140" s="102">
        <f t="shared" si="8"/>
        <v>0</v>
      </c>
      <c r="EC140" s="103"/>
      <c r="ED140" s="104">
        <f t="shared" si="9"/>
        <v>0</v>
      </c>
    </row>
    <row r="141" spans="1:134" s="105" customFormat="1" ht="30" customHeight="1">
      <c r="A141" s="71"/>
      <c r="B141" s="106">
        <v>16039</v>
      </c>
      <c r="C141" s="97" t="s">
        <v>929</v>
      </c>
      <c r="D141" s="101" t="s">
        <v>601</v>
      </c>
      <c r="E141" s="98"/>
      <c r="F141" s="98"/>
      <c r="G141" s="98"/>
      <c r="H141" s="9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  <c r="AA141" s="108"/>
      <c r="AB141" s="108"/>
      <c r="AC141" s="108"/>
      <c r="AD141" s="108"/>
      <c r="AE141" s="108"/>
      <c r="AF141" s="108"/>
      <c r="AG141" s="108"/>
      <c r="AH141" s="108"/>
      <c r="AI141" s="108"/>
      <c r="AJ141" s="108"/>
      <c r="AK141" s="108"/>
      <c r="AL141" s="108"/>
      <c r="AM141" s="108"/>
      <c r="AN141" s="108"/>
      <c r="AO141" s="108"/>
      <c r="AP141" s="108"/>
      <c r="AQ141" s="108"/>
      <c r="AR141" s="108"/>
      <c r="AS141" s="108"/>
      <c r="AT141" s="108"/>
      <c r="AU141" s="108"/>
      <c r="AV141" s="108"/>
      <c r="AW141" s="108"/>
      <c r="AX141" s="108"/>
      <c r="AY141" s="108"/>
      <c r="AZ141" s="108"/>
      <c r="BA141" s="108"/>
      <c r="BB141" s="108"/>
      <c r="BC141" s="108"/>
      <c r="BD141" s="108"/>
      <c r="BE141" s="108"/>
      <c r="BF141" s="108"/>
      <c r="BG141" s="108"/>
      <c r="BH141" s="108"/>
      <c r="BI141" s="108"/>
      <c r="BJ141" s="108"/>
      <c r="BK141" s="101"/>
      <c r="BL141" s="101"/>
      <c r="BM141" s="108"/>
      <c r="BN141" s="101"/>
      <c r="BO141" s="101"/>
      <c r="BP141" s="101"/>
      <c r="BQ141" s="101"/>
      <c r="BR141" s="108"/>
      <c r="BS141" s="108"/>
      <c r="BT141" s="108"/>
      <c r="BU141" s="108"/>
      <c r="BV141" s="108"/>
      <c r="BW141" s="108"/>
      <c r="BX141" s="108"/>
      <c r="BY141" s="108"/>
      <c r="BZ141" s="108"/>
      <c r="CA141" s="108"/>
      <c r="CB141" s="63"/>
      <c r="CC141" s="101"/>
      <c r="CD141" s="108"/>
      <c r="CE141" s="108"/>
      <c r="CF141" s="108"/>
      <c r="CG141" s="108"/>
      <c r="CH141" s="108"/>
      <c r="CI141" s="108"/>
      <c r="CJ141" s="108"/>
      <c r="CK141" s="108"/>
      <c r="CL141" s="108"/>
      <c r="CM141" s="108"/>
      <c r="CN141" s="108"/>
      <c r="CO141" s="108"/>
      <c r="CP141" s="108"/>
      <c r="CQ141" s="108"/>
      <c r="CR141" s="108"/>
      <c r="CS141" s="108"/>
      <c r="CT141" s="108"/>
      <c r="CU141" s="108"/>
      <c r="CV141" s="108"/>
      <c r="CW141" s="108"/>
      <c r="CX141" s="108"/>
      <c r="CY141" s="108"/>
      <c r="CZ141" s="108"/>
      <c r="DA141" s="108"/>
      <c r="DB141" s="108"/>
      <c r="DC141" s="108"/>
      <c r="DD141" s="108"/>
      <c r="DE141" s="108"/>
      <c r="DF141" s="108"/>
      <c r="DG141" s="108"/>
      <c r="DH141" s="108"/>
      <c r="DI141" s="108"/>
      <c r="DJ141" s="108"/>
      <c r="DK141" s="108"/>
      <c r="DL141" s="108"/>
      <c r="DM141" s="108"/>
      <c r="DN141" s="108"/>
      <c r="DO141" s="108"/>
      <c r="DP141" s="108"/>
      <c r="DQ141" s="108"/>
      <c r="DR141" s="108"/>
      <c r="DS141" s="108"/>
      <c r="DT141" s="108"/>
      <c r="DU141" s="108">
        <f>+((DU3)*3)</f>
        <v>0</v>
      </c>
      <c r="DV141" s="108"/>
      <c r="DW141" s="108"/>
      <c r="DX141" s="108"/>
      <c r="DY141" s="108"/>
      <c r="DZ141" s="108"/>
      <c r="EA141" s="108"/>
      <c r="EB141" s="102">
        <f t="shared" si="8"/>
        <v>0</v>
      </c>
      <c r="EC141" s="103"/>
      <c r="ED141" s="104">
        <f t="shared" si="9"/>
        <v>0</v>
      </c>
    </row>
    <row r="142" spans="1:134" s="105" customFormat="1" ht="15.75" customHeight="1">
      <c r="A142" s="71"/>
      <c r="B142" s="106">
        <v>13665</v>
      </c>
      <c r="C142" s="97" t="s">
        <v>930</v>
      </c>
      <c r="D142" s="98" t="s">
        <v>787</v>
      </c>
      <c r="E142" s="98"/>
      <c r="F142" s="98"/>
      <c r="G142" s="98"/>
      <c r="H142" s="9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108"/>
      <c r="AB142" s="108"/>
      <c r="AC142" s="108"/>
      <c r="AD142" s="108"/>
      <c r="AE142" s="108"/>
      <c r="AF142" s="108"/>
      <c r="AG142" s="108"/>
      <c r="AH142" s="108"/>
      <c r="AI142" s="108"/>
      <c r="AJ142" s="108"/>
      <c r="AK142" s="108"/>
      <c r="AL142" s="108"/>
      <c r="AM142" s="108"/>
      <c r="AN142" s="108"/>
      <c r="AO142" s="108"/>
      <c r="AP142" s="108"/>
      <c r="AQ142" s="108"/>
      <c r="AR142" s="108"/>
      <c r="AS142" s="108"/>
      <c r="AT142" s="108"/>
      <c r="AU142" s="108"/>
      <c r="AV142" s="108"/>
      <c r="AW142" s="108"/>
      <c r="AX142" s="108"/>
      <c r="AY142" s="108"/>
      <c r="AZ142" s="108"/>
      <c r="BA142" s="108"/>
      <c r="BB142" s="108"/>
      <c r="BC142" s="108"/>
      <c r="BD142" s="108"/>
      <c r="BE142" s="108"/>
      <c r="BF142" s="108"/>
      <c r="BG142" s="108"/>
      <c r="BH142" s="108"/>
      <c r="BI142" s="108"/>
      <c r="BJ142" s="108"/>
      <c r="BK142" s="101"/>
      <c r="BL142" s="101"/>
      <c r="BM142" s="108"/>
      <c r="BN142" s="101"/>
      <c r="BO142" s="101"/>
      <c r="BP142" s="101"/>
      <c r="BQ142" s="101"/>
      <c r="BR142" s="108"/>
      <c r="BS142" s="108"/>
      <c r="BT142" s="108"/>
      <c r="BU142" s="108"/>
      <c r="BV142" s="108"/>
      <c r="BW142" s="108"/>
      <c r="BX142" s="108"/>
      <c r="BY142" s="108"/>
      <c r="BZ142" s="108"/>
      <c r="CA142" s="108"/>
      <c r="CB142" s="63"/>
      <c r="CC142" s="101"/>
      <c r="CD142" s="108"/>
      <c r="CE142" s="108"/>
      <c r="CF142" s="108"/>
      <c r="CG142" s="108"/>
      <c r="CH142" s="108"/>
      <c r="CI142" s="108"/>
      <c r="CJ142" s="108"/>
      <c r="CK142" s="108"/>
      <c r="CL142" s="108"/>
      <c r="CM142" s="108"/>
      <c r="CN142" s="108"/>
      <c r="CO142" s="108"/>
      <c r="CP142" s="108"/>
      <c r="CQ142" s="108"/>
      <c r="CR142" s="108"/>
      <c r="CS142" s="108"/>
      <c r="CT142" s="108"/>
      <c r="CU142" s="108"/>
      <c r="CV142" s="108"/>
      <c r="CW142" s="108"/>
      <c r="CX142" s="108"/>
      <c r="CY142" s="108"/>
      <c r="CZ142" s="108"/>
      <c r="DA142" s="108"/>
      <c r="DB142" s="108"/>
      <c r="DC142" s="108"/>
      <c r="DD142" s="108"/>
      <c r="DE142" s="108"/>
      <c r="DF142" s="108"/>
      <c r="DG142" s="108"/>
      <c r="DH142" s="108"/>
      <c r="DI142" s="108"/>
      <c r="DJ142" s="108"/>
      <c r="DK142" s="108"/>
      <c r="DL142" s="108"/>
      <c r="DM142" s="108"/>
      <c r="DN142" s="108"/>
      <c r="DO142" s="108"/>
      <c r="DP142" s="108"/>
      <c r="DQ142" s="108"/>
      <c r="DR142" s="108"/>
      <c r="DS142" s="108"/>
      <c r="DT142" s="108"/>
      <c r="DU142" s="108"/>
      <c r="DV142" s="107">
        <f t="shared" ref="DV142:EA142" si="10">+DV3</f>
        <v>0</v>
      </c>
      <c r="DW142" s="107">
        <f t="shared" si="10"/>
        <v>0</v>
      </c>
      <c r="DX142" s="107">
        <f t="shared" si="10"/>
        <v>0</v>
      </c>
      <c r="DY142" s="107">
        <f t="shared" si="10"/>
        <v>0</v>
      </c>
      <c r="DZ142" s="107">
        <f t="shared" si="10"/>
        <v>0</v>
      </c>
      <c r="EA142" s="107">
        <f t="shared" si="10"/>
        <v>0</v>
      </c>
      <c r="EB142" s="102">
        <f t="shared" si="8"/>
        <v>0</v>
      </c>
      <c r="EC142" s="103"/>
      <c r="ED142" s="104">
        <f t="shared" si="9"/>
        <v>0</v>
      </c>
    </row>
    <row r="143" spans="1:134" s="105" customFormat="1" ht="30" customHeight="1">
      <c r="A143" s="71"/>
      <c r="B143" s="106">
        <v>10558</v>
      </c>
      <c r="C143" s="97" t="s">
        <v>931</v>
      </c>
      <c r="D143" s="108" t="s">
        <v>911</v>
      </c>
      <c r="E143" s="98"/>
      <c r="F143" s="98"/>
      <c r="G143" s="98"/>
      <c r="H143" s="9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  <c r="W143" s="108"/>
      <c r="X143" s="108"/>
      <c r="Y143" s="108"/>
      <c r="Z143" s="108"/>
      <c r="AA143" s="108"/>
      <c r="AB143" s="108"/>
      <c r="AC143" s="108"/>
      <c r="AD143" s="108"/>
      <c r="AE143" s="108"/>
      <c r="AF143" s="108"/>
      <c r="AG143" s="108"/>
      <c r="AH143" s="108"/>
      <c r="AI143" s="108"/>
      <c r="AJ143" s="108"/>
      <c r="AK143" s="108"/>
      <c r="AL143" s="108"/>
      <c r="AM143" s="108"/>
      <c r="AN143" s="108"/>
      <c r="AO143" s="108"/>
      <c r="AP143" s="108"/>
      <c r="AQ143" s="108"/>
      <c r="AR143" s="108"/>
      <c r="AS143" s="108"/>
      <c r="AT143" s="108"/>
      <c r="AU143" s="108"/>
      <c r="AV143" s="108"/>
      <c r="AW143" s="108"/>
      <c r="AX143" s="108"/>
      <c r="AY143" s="108"/>
      <c r="AZ143" s="108"/>
      <c r="BA143" s="108"/>
      <c r="BB143" s="108"/>
      <c r="BC143" s="108"/>
      <c r="BD143" s="108"/>
      <c r="BE143" s="108"/>
      <c r="BF143" s="108"/>
      <c r="BG143" s="108"/>
      <c r="BH143" s="108"/>
      <c r="BI143" s="108"/>
      <c r="BJ143" s="108"/>
      <c r="BK143" s="101"/>
      <c r="BL143" s="101"/>
      <c r="BM143" s="108"/>
      <c r="BN143" s="101"/>
      <c r="BO143" s="101"/>
      <c r="BP143" s="101"/>
      <c r="BQ143" s="101"/>
      <c r="BR143" s="108"/>
      <c r="BS143" s="108"/>
      <c r="BT143" s="108"/>
      <c r="BU143" s="108"/>
      <c r="BV143" s="108"/>
      <c r="BW143" s="108"/>
      <c r="BX143" s="108"/>
      <c r="BY143" s="108"/>
      <c r="BZ143" s="108"/>
      <c r="CA143" s="108"/>
      <c r="CB143" s="63"/>
      <c r="CC143" s="101"/>
      <c r="CD143" s="108"/>
      <c r="CE143" s="108"/>
      <c r="CF143" s="108"/>
      <c r="CG143" s="108"/>
      <c r="CH143" s="108"/>
      <c r="CI143" s="108"/>
      <c r="CJ143" s="108"/>
      <c r="CK143" s="108"/>
      <c r="CL143" s="108"/>
      <c r="CM143" s="108"/>
      <c r="CN143" s="108"/>
      <c r="CO143" s="108"/>
      <c r="CP143" s="108"/>
      <c r="CQ143" s="108"/>
      <c r="CR143" s="108"/>
      <c r="CS143" s="108"/>
      <c r="CT143" s="108"/>
      <c r="CU143" s="108"/>
      <c r="CV143" s="108"/>
      <c r="CW143" s="108"/>
      <c r="CX143" s="108"/>
      <c r="CY143" s="108"/>
      <c r="CZ143" s="108"/>
      <c r="DA143" s="108"/>
      <c r="DB143" s="108"/>
      <c r="DC143" s="108"/>
      <c r="DD143" s="108"/>
      <c r="DE143" s="108"/>
      <c r="DF143" s="108"/>
      <c r="DG143" s="108"/>
      <c r="DH143" s="108"/>
      <c r="DI143" s="108"/>
      <c r="DJ143" s="108"/>
      <c r="DK143" s="108"/>
      <c r="DL143" s="108"/>
      <c r="DM143" s="108"/>
      <c r="DN143" s="108"/>
      <c r="DO143" s="108"/>
      <c r="DP143" s="108"/>
      <c r="DQ143" s="108"/>
      <c r="DR143" s="108"/>
      <c r="DS143" s="108"/>
      <c r="DT143" s="108"/>
      <c r="DU143" s="108"/>
      <c r="DV143" s="107">
        <f>+DV3</f>
        <v>0</v>
      </c>
      <c r="DW143" s="107">
        <f>+DW3</f>
        <v>0</v>
      </c>
      <c r="DX143" s="107">
        <f>+DX3</f>
        <v>0</v>
      </c>
      <c r="DY143" s="107">
        <f>+DY3</f>
        <v>0</v>
      </c>
      <c r="DZ143" s="108"/>
      <c r="EA143" s="108"/>
      <c r="EB143" s="102">
        <f t="shared" si="8"/>
        <v>0</v>
      </c>
      <c r="EC143" s="103"/>
      <c r="ED143" s="104">
        <f t="shared" si="9"/>
        <v>0</v>
      </c>
    </row>
    <row r="144" spans="1:134" s="105" customFormat="1" ht="15.75" customHeight="1">
      <c r="A144" s="71"/>
      <c r="B144" s="106">
        <v>17143</v>
      </c>
      <c r="C144" s="97" t="s">
        <v>932</v>
      </c>
      <c r="D144" s="101" t="s">
        <v>787</v>
      </c>
      <c r="E144" s="98"/>
      <c r="F144" s="98"/>
      <c r="G144" s="98"/>
      <c r="H144" s="9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108"/>
      <c r="AB144" s="108"/>
      <c r="AC144" s="108"/>
      <c r="AD144" s="108"/>
      <c r="AE144" s="108"/>
      <c r="AF144" s="108"/>
      <c r="AG144" s="108"/>
      <c r="AH144" s="108"/>
      <c r="AI144" s="108"/>
      <c r="AJ144" s="108"/>
      <c r="AK144" s="108"/>
      <c r="AL144" s="108"/>
      <c r="AM144" s="108"/>
      <c r="AN144" s="108"/>
      <c r="AO144" s="108"/>
      <c r="AP144" s="108"/>
      <c r="AQ144" s="108"/>
      <c r="AR144" s="108"/>
      <c r="AS144" s="108"/>
      <c r="AT144" s="108"/>
      <c r="AU144" s="108"/>
      <c r="AV144" s="108"/>
      <c r="AW144" s="108"/>
      <c r="AX144" s="108"/>
      <c r="AY144" s="108"/>
      <c r="AZ144" s="108"/>
      <c r="BA144" s="108"/>
      <c r="BB144" s="108"/>
      <c r="BC144" s="108"/>
      <c r="BD144" s="108"/>
      <c r="BE144" s="108"/>
      <c r="BF144" s="108"/>
      <c r="BG144" s="108"/>
      <c r="BH144" s="108"/>
      <c r="BI144" s="108"/>
      <c r="BJ144" s="108"/>
      <c r="BK144" s="101"/>
      <c r="BL144" s="101"/>
      <c r="BM144" s="108"/>
      <c r="BN144" s="101"/>
      <c r="BO144" s="101"/>
      <c r="BP144" s="101"/>
      <c r="BQ144" s="101"/>
      <c r="BR144" s="108"/>
      <c r="BS144" s="108"/>
      <c r="BT144" s="108"/>
      <c r="BU144" s="108"/>
      <c r="BV144" s="108"/>
      <c r="BW144" s="108"/>
      <c r="BX144" s="108"/>
      <c r="BY144" s="108"/>
      <c r="BZ144" s="108"/>
      <c r="CA144" s="108"/>
      <c r="CB144" s="63"/>
      <c r="CC144" s="101"/>
      <c r="CD144" s="108"/>
      <c r="CE144" s="108"/>
      <c r="CF144" s="108"/>
      <c r="CG144" s="108"/>
      <c r="CH144" s="108"/>
      <c r="CI144" s="108"/>
      <c r="CJ144" s="108"/>
      <c r="CK144" s="108"/>
      <c r="CL144" s="108"/>
      <c r="CM144" s="108"/>
      <c r="CN144" s="108"/>
      <c r="CO144" s="108"/>
      <c r="CP144" s="108"/>
      <c r="CQ144" s="108"/>
      <c r="CR144" s="108"/>
      <c r="CS144" s="108"/>
      <c r="CT144" s="108"/>
      <c r="CU144" s="108"/>
      <c r="CV144" s="108"/>
      <c r="CW144" s="108"/>
      <c r="CX144" s="108"/>
      <c r="CY144" s="108"/>
      <c r="CZ144" s="108"/>
      <c r="DA144" s="108"/>
      <c r="DB144" s="108"/>
      <c r="DC144" s="108"/>
      <c r="DD144" s="108"/>
      <c r="DE144" s="108"/>
      <c r="DF144" s="108"/>
      <c r="DG144" s="108"/>
      <c r="DH144" s="108"/>
      <c r="DI144" s="108"/>
      <c r="DJ144" s="108"/>
      <c r="DK144" s="108"/>
      <c r="DL144" s="108"/>
      <c r="DM144" s="108"/>
      <c r="DN144" s="108"/>
      <c r="DO144" s="108"/>
      <c r="DP144" s="108"/>
      <c r="DQ144" s="108"/>
      <c r="DR144" s="108"/>
      <c r="DS144" s="108"/>
      <c r="DT144" s="108"/>
      <c r="DU144" s="108"/>
      <c r="DV144" s="108"/>
      <c r="DW144" s="108"/>
      <c r="DX144" s="108"/>
      <c r="DY144" s="108"/>
      <c r="DZ144" s="108"/>
      <c r="EA144" s="107">
        <f>+EA3*3</f>
        <v>0</v>
      </c>
      <c r="EB144" s="102">
        <f t="shared" si="8"/>
        <v>0</v>
      </c>
      <c r="EC144" s="103"/>
      <c r="ED144" s="104">
        <f t="shared" si="9"/>
        <v>0</v>
      </c>
    </row>
    <row r="145" spans="1:134" s="105" customFormat="1" ht="15.75" customHeight="1">
      <c r="A145" s="71"/>
      <c r="B145" s="106">
        <v>16033</v>
      </c>
      <c r="C145" s="97" t="s">
        <v>933</v>
      </c>
      <c r="D145" s="98" t="s">
        <v>787</v>
      </c>
      <c r="E145" s="98"/>
      <c r="F145" s="98"/>
      <c r="G145" s="98"/>
      <c r="H145" s="9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108"/>
      <c r="AB145" s="108"/>
      <c r="AC145" s="108"/>
      <c r="AD145" s="108"/>
      <c r="AE145" s="108"/>
      <c r="AF145" s="108"/>
      <c r="AG145" s="108"/>
      <c r="AH145" s="108"/>
      <c r="AI145" s="108"/>
      <c r="AJ145" s="108"/>
      <c r="AK145" s="108"/>
      <c r="AL145" s="108"/>
      <c r="AM145" s="108"/>
      <c r="AN145" s="108"/>
      <c r="AO145" s="108"/>
      <c r="AP145" s="108"/>
      <c r="AQ145" s="108"/>
      <c r="AR145" s="108"/>
      <c r="AS145" s="108"/>
      <c r="AT145" s="108"/>
      <c r="AU145" s="108"/>
      <c r="AV145" s="108"/>
      <c r="AW145" s="108"/>
      <c r="AX145" s="108"/>
      <c r="AY145" s="108"/>
      <c r="AZ145" s="108"/>
      <c r="BA145" s="108"/>
      <c r="BB145" s="108"/>
      <c r="BC145" s="108"/>
      <c r="BD145" s="108"/>
      <c r="BE145" s="108"/>
      <c r="BF145" s="108"/>
      <c r="BG145" s="108"/>
      <c r="BH145" s="108"/>
      <c r="BI145" s="108"/>
      <c r="BJ145" s="108"/>
      <c r="BK145" s="101"/>
      <c r="BL145" s="101"/>
      <c r="BM145" s="108"/>
      <c r="BN145" s="101"/>
      <c r="BO145" s="101"/>
      <c r="BP145" s="101"/>
      <c r="BQ145" s="101"/>
      <c r="BR145" s="108"/>
      <c r="BS145" s="108"/>
      <c r="BT145" s="108"/>
      <c r="BU145" s="108"/>
      <c r="BV145" s="108"/>
      <c r="BW145" s="108"/>
      <c r="BX145" s="108"/>
      <c r="BY145" s="108"/>
      <c r="BZ145" s="108"/>
      <c r="CA145" s="108"/>
      <c r="CB145" s="63"/>
      <c r="CC145" s="101"/>
      <c r="CD145" s="108"/>
      <c r="CE145" s="108"/>
      <c r="CF145" s="108"/>
      <c r="CG145" s="108"/>
      <c r="CH145" s="108"/>
      <c r="CI145" s="108"/>
      <c r="CJ145" s="108"/>
      <c r="CK145" s="108"/>
      <c r="CL145" s="108"/>
      <c r="CM145" s="108"/>
      <c r="CN145" s="108"/>
      <c r="CO145" s="108"/>
      <c r="CP145" s="108"/>
      <c r="CQ145" s="108"/>
      <c r="CR145" s="108"/>
      <c r="CS145" s="108"/>
      <c r="CT145" s="108"/>
      <c r="CU145" s="108"/>
      <c r="CV145" s="108"/>
      <c r="CW145" s="108"/>
      <c r="CX145" s="108"/>
      <c r="CY145" s="108"/>
      <c r="CZ145" s="108"/>
      <c r="DA145" s="108"/>
      <c r="DB145" s="108"/>
      <c r="DC145" s="108"/>
      <c r="DD145" s="108"/>
      <c r="DE145" s="108"/>
      <c r="DF145" s="108"/>
      <c r="DG145" s="108"/>
      <c r="DH145" s="108"/>
      <c r="DI145" s="108"/>
      <c r="DJ145" s="108"/>
      <c r="DK145" s="108"/>
      <c r="DL145" s="108"/>
      <c r="DM145" s="108"/>
      <c r="DN145" s="108"/>
      <c r="DO145" s="108"/>
      <c r="DP145" s="108"/>
      <c r="DQ145" s="108"/>
      <c r="DR145" s="108"/>
      <c r="DS145" s="108"/>
      <c r="DT145" s="108"/>
      <c r="DU145" s="108"/>
      <c r="DV145" s="107">
        <f>+DV3*3</f>
        <v>0</v>
      </c>
      <c r="DW145" s="108"/>
      <c r="DX145" s="108"/>
      <c r="DY145" s="108"/>
      <c r="DZ145" s="108"/>
      <c r="EA145" s="108"/>
      <c r="EB145" s="102">
        <f t="shared" si="8"/>
        <v>0</v>
      </c>
      <c r="EC145" s="103"/>
      <c r="ED145" s="104">
        <f t="shared" si="9"/>
        <v>0</v>
      </c>
    </row>
    <row r="146" spans="1:134" s="105" customFormat="1" ht="15.75" customHeight="1">
      <c r="A146" s="71"/>
      <c r="B146" s="106">
        <v>10212</v>
      </c>
      <c r="C146" s="97" t="s">
        <v>934</v>
      </c>
      <c r="D146" s="98" t="s">
        <v>787</v>
      </c>
      <c r="E146" s="98"/>
      <c r="F146" s="98"/>
      <c r="G146" s="98"/>
      <c r="H146" s="98"/>
      <c r="I146" s="108"/>
      <c r="J146" s="108"/>
      <c r="K146" s="108"/>
      <c r="L146" s="108"/>
      <c r="M146" s="108"/>
      <c r="N146" s="108"/>
      <c r="O146" s="108"/>
      <c r="P146" s="108"/>
      <c r="Q146" s="150">
        <f>3*Q3</f>
        <v>0</v>
      </c>
      <c r="R146" s="112">
        <f>4*R3</f>
        <v>0</v>
      </c>
      <c r="S146" s="108"/>
      <c r="T146" s="108"/>
      <c r="U146" s="108"/>
      <c r="V146" s="108"/>
      <c r="W146" s="108"/>
      <c r="X146" s="108"/>
      <c r="Y146" s="108"/>
      <c r="Z146" s="108"/>
      <c r="AA146" s="108"/>
      <c r="AB146" s="108"/>
      <c r="AC146" s="108"/>
      <c r="AD146" s="108"/>
      <c r="AE146" s="108"/>
      <c r="AF146" s="108"/>
      <c r="AG146" s="108"/>
      <c r="AH146" s="108"/>
      <c r="AI146" s="108"/>
      <c r="AJ146" s="108"/>
      <c r="AK146" s="108"/>
      <c r="AL146" s="108"/>
      <c r="AM146" s="108"/>
      <c r="AN146" s="108"/>
      <c r="AO146" s="108"/>
      <c r="AP146" s="108"/>
      <c r="AQ146" s="108"/>
      <c r="AR146" s="108"/>
      <c r="AS146" s="108"/>
      <c r="AT146" s="108"/>
      <c r="AU146" s="108"/>
      <c r="AV146" s="108"/>
      <c r="AW146" s="108"/>
      <c r="AX146" s="108"/>
      <c r="AY146" s="108"/>
      <c r="AZ146" s="108"/>
      <c r="BA146" s="108"/>
      <c r="BB146" s="108"/>
      <c r="BC146" s="108"/>
      <c r="BD146" s="108"/>
      <c r="BE146" s="108"/>
      <c r="BF146" s="108"/>
      <c r="BG146" s="108"/>
      <c r="BH146" s="108"/>
      <c r="BI146" s="108"/>
      <c r="BJ146" s="108"/>
      <c r="BK146" s="101"/>
      <c r="BL146" s="101"/>
      <c r="BM146" s="108"/>
      <c r="BN146" s="101"/>
      <c r="BO146" s="101"/>
      <c r="BP146" s="101"/>
      <c r="BQ146" s="101"/>
      <c r="BR146" s="108"/>
      <c r="BS146" s="108"/>
      <c r="BT146" s="108"/>
      <c r="BU146" s="108"/>
      <c r="BV146" s="108"/>
      <c r="BW146" s="108"/>
      <c r="BX146" s="108"/>
      <c r="BY146" s="108"/>
      <c r="BZ146" s="108"/>
      <c r="CA146" s="108"/>
      <c r="CB146" s="63"/>
      <c r="CC146" s="101"/>
      <c r="CD146" s="108"/>
      <c r="CE146" s="108"/>
      <c r="CF146" s="108"/>
      <c r="CG146" s="108"/>
      <c r="CH146" s="108"/>
      <c r="CI146" s="108"/>
      <c r="CJ146" s="108"/>
      <c r="CK146" s="108"/>
      <c r="CL146" s="108"/>
      <c r="CM146" s="108"/>
      <c r="CN146" s="108"/>
      <c r="CO146" s="108"/>
      <c r="CP146" s="108"/>
      <c r="CQ146" s="108"/>
      <c r="CR146" s="108"/>
      <c r="CS146" s="108"/>
      <c r="CT146" s="108"/>
      <c r="CU146" s="108"/>
      <c r="CV146" s="108"/>
      <c r="CW146" s="108"/>
      <c r="CX146" s="108"/>
      <c r="CY146" s="108"/>
      <c r="CZ146" s="108"/>
      <c r="DA146" s="108"/>
      <c r="DB146" s="108"/>
      <c r="DC146" s="108"/>
      <c r="DD146" s="108"/>
      <c r="DE146" s="108"/>
      <c r="DF146" s="108"/>
      <c r="DG146" s="108"/>
      <c r="DH146" s="108"/>
      <c r="DI146" s="108"/>
      <c r="DJ146" s="108"/>
      <c r="DK146" s="108"/>
      <c r="DL146" s="108"/>
      <c r="DM146" s="108"/>
      <c r="DN146" s="108"/>
      <c r="DO146" s="108"/>
      <c r="DP146" s="108"/>
      <c r="DQ146" s="108"/>
      <c r="DR146" s="108"/>
      <c r="DS146" s="108"/>
      <c r="DT146" s="108"/>
      <c r="DU146" s="108"/>
      <c r="DV146" s="108"/>
      <c r="DW146" s="107">
        <f>+DW3*3</f>
        <v>0</v>
      </c>
      <c r="DX146" s="108"/>
      <c r="DY146" s="108"/>
      <c r="DZ146" s="108"/>
      <c r="EA146" s="108"/>
      <c r="EB146" s="102">
        <f t="shared" si="8"/>
        <v>0</v>
      </c>
      <c r="EC146" s="103"/>
      <c r="ED146" s="104">
        <f t="shared" si="9"/>
        <v>0</v>
      </c>
    </row>
    <row r="147" spans="1:134" s="105" customFormat="1" ht="15.75" customHeight="1">
      <c r="A147" s="71"/>
      <c r="B147" s="106">
        <v>15238</v>
      </c>
      <c r="C147" s="97" t="s">
        <v>935</v>
      </c>
      <c r="D147" s="98" t="s">
        <v>787</v>
      </c>
      <c r="E147" s="98"/>
      <c r="F147" s="98"/>
      <c r="G147" s="98"/>
      <c r="H147" s="9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12">
        <f>3*S3</f>
        <v>0</v>
      </c>
      <c r="T147" s="112">
        <f>4*T3</f>
        <v>0</v>
      </c>
      <c r="U147" s="108"/>
      <c r="V147" s="108"/>
      <c r="W147" s="108"/>
      <c r="X147" s="108"/>
      <c r="Y147" s="108"/>
      <c r="Z147" s="108"/>
      <c r="AA147" s="108"/>
      <c r="AB147" s="108"/>
      <c r="AC147" s="108"/>
      <c r="AD147" s="108"/>
      <c r="AE147" s="108"/>
      <c r="AF147" s="108"/>
      <c r="AG147" s="108"/>
      <c r="AH147" s="108"/>
      <c r="AI147" s="108"/>
      <c r="AJ147" s="108"/>
      <c r="AK147" s="108"/>
      <c r="AL147" s="108"/>
      <c r="AM147" s="108"/>
      <c r="AN147" s="108"/>
      <c r="AO147" s="108"/>
      <c r="AP147" s="108"/>
      <c r="AQ147" s="108"/>
      <c r="AR147" s="108"/>
      <c r="AS147" s="108"/>
      <c r="AT147" s="108"/>
      <c r="AU147" s="108"/>
      <c r="AV147" s="108"/>
      <c r="AW147" s="108"/>
      <c r="AX147" s="108"/>
      <c r="AY147" s="108"/>
      <c r="AZ147" s="108"/>
      <c r="BA147" s="108"/>
      <c r="BB147" s="108"/>
      <c r="BC147" s="108"/>
      <c r="BD147" s="108"/>
      <c r="BE147" s="108"/>
      <c r="BF147" s="108"/>
      <c r="BG147" s="108"/>
      <c r="BH147" s="108"/>
      <c r="BI147" s="108"/>
      <c r="BJ147" s="108"/>
      <c r="BK147" s="101"/>
      <c r="BL147" s="101"/>
      <c r="BM147" s="108"/>
      <c r="BN147" s="101"/>
      <c r="BO147" s="101"/>
      <c r="BP147" s="101"/>
      <c r="BQ147" s="101"/>
      <c r="BR147" s="108"/>
      <c r="BS147" s="108"/>
      <c r="BT147" s="108"/>
      <c r="BU147" s="108"/>
      <c r="BV147" s="108"/>
      <c r="BW147" s="108"/>
      <c r="BX147" s="108"/>
      <c r="BY147" s="108"/>
      <c r="BZ147" s="108"/>
      <c r="CA147" s="108"/>
      <c r="CB147" s="63"/>
      <c r="CC147" s="101"/>
      <c r="CD147" s="108"/>
      <c r="CE147" s="108"/>
      <c r="CF147" s="108"/>
      <c r="CG147" s="108"/>
      <c r="CH147" s="108"/>
      <c r="CI147" s="108"/>
      <c r="CJ147" s="108"/>
      <c r="CK147" s="108"/>
      <c r="CL147" s="108"/>
      <c r="CM147" s="108"/>
      <c r="CN147" s="108"/>
      <c r="CO147" s="108"/>
      <c r="CP147" s="108"/>
      <c r="CQ147" s="108"/>
      <c r="CR147" s="108"/>
      <c r="CS147" s="108"/>
      <c r="CT147" s="108"/>
      <c r="CU147" s="108"/>
      <c r="CV147" s="108"/>
      <c r="CW147" s="108"/>
      <c r="CX147" s="108"/>
      <c r="CY147" s="108"/>
      <c r="CZ147" s="108"/>
      <c r="DA147" s="108"/>
      <c r="DB147" s="108"/>
      <c r="DC147" s="108"/>
      <c r="DD147" s="108"/>
      <c r="DE147" s="108"/>
      <c r="DF147" s="108"/>
      <c r="DG147" s="108"/>
      <c r="DH147" s="108"/>
      <c r="DI147" s="108"/>
      <c r="DJ147" s="108"/>
      <c r="DK147" s="108"/>
      <c r="DL147" s="108"/>
      <c r="DM147" s="108"/>
      <c r="DN147" s="108"/>
      <c r="DO147" s="108"/>
      <c r="DP147" s="108"/>
      <c r="DQ147" s="108"/>
      <c r="DR147" s="108"/>
      <c r="DS147" s="108"/>
      <c r="DT147" s="108"/>
      <c r="DU147" s="108"/>
      <c r="DV147" s="108"/>
      <c r="DW147" s="108"/>
      <c r="DX147" s="107">
        <f>+DX3*3</f>
        <v>0</v>
      </c>
      <c r="DY147" s="108"/>
      <c r="DZ147" s="108"/>
      <c r="EA147" s="108"/>
      <c r="EB147" s="102">
        <f t="shared" si="8"/>
        <v>0</v>
      </c>
      <c r="EC147" s="103"/>
      <c r="ED147" s="104">
        <f t="shared" si="9"/>
        <v>0</v>
      </c>
    </row>
    <row r="148" spans="1:134" s="105" customFormat="1" ht="15.75" customHeight="1">
      <c r="A148" s="71"/>
      <c r="B148" s="106">
        <v>15367</v>
      </c>
      <c r="C148" s="97" t="s">
        <v>936</v>
      </c>
      <c r="D148" s="98" t="s">
        <v>787</v>
      </c>
      <c r="E148" s="98"/>
      <c r="F148" s="98"/>
      <c r="G148" s="98"/>
      <c r="H148" s="9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108"/>
      <c r="AB148" s="108"/>
      <c r="AC148" s="108"/>
      <c r="AD148" s="108"/>
      <c r="AE148" s="108"/>
      <c r="AF148" s="108"/>
      <c r="AG148" s="108"/>
      <c r="AH148" s="108"/>
      <c r="AI148" s="108"/>
      <c r="AJ148" s="108"/>
      <c r="AK148" s="108"/>
      <c r="AL148" s="108"/>
      <c r="AM148" s="108"/>
      <c r="AN148" s="108"/>
      <c r="AO148" s="108"/>
      <c r="AP148" s="108"/>
      <c r="AQ148" s="108"/>
      <c r="AR148" s="108"/>
      <c r="AS148" s="108"/>
      <c r="AT148" s="108"/>
      <c r="AU148" s="108"/>
      <c r="AV148" s="108"/>
      <c r="AW148" s="108"/>
      <c r="AX148" s="108"/>
      <c r="AY148" s="108"/>
      <c r="AZ148" s="108"/>
      <c r="BA148" s="108"/>
      <c r="BB148" s="108"/>
      <c r="BC148" s="108"/>
      <c r="BD148" s="108"/>
      <c r="BE148" s="108"/>
      <c r="BF148" s="108"/>
      <c r="BG148" s="108"/>
      <c r="BH148" s="108"/>
      <c r="BI148" s="108"/>
      <c r="BJ148" s="108"/>
      <c r="BK148" s="101"/>
      <c r="BL148" s="101"/>
      <c r="BM148" s="108"/>
      <c r="BN148" s="101"/>
      <c r="BO148" s="101"/>
      <c r="BP148" s="101"/>
      <c r="BQ148" s="101"/>
      <c r="BR148" s="108"/>
      <c r="BS148" s="108"/>
      <c r="BT148" s="108"/>
      <c r="BU148" s="108"/>
      <c r="BV148" s="108"/>
      <c r="BW148" s="108"/>
      <c r="BX148" s="108"/>
      <c r="BY148" s="108"/>
      <c r="BZ148" s="108"/>
      <c r="CA148" s="108"/>
      <c r="CB148" s="63"/>
      <c r="CC148" s="101"/>
      <c r="CD148" s="108"/>
      <c r="CE148" s="108"/>
      <c r="CF148" s="108"/>
      <c r="CG148" s="108"/>
      <c r="CH148" s="108"/>
      <c r="CI148" s="108"/>
      <c r="CJ148" s="108"/>
      <c r="CK148" s="108"/>
      <c r="CL148" s="108"/>
      <c r="CM148" s="108"/>
      <c r="CN148" s="108"/>
      <c r="CO148" s="108"/>
      <c r="CP148" s="108"/>
      <c r="CQ148" s="108"/>
      <c r="CR148" s="108"/>
      <c r="CS148" s="108"/>
      <c r="CT148" s="108"/>
      <c r="CU148" s="108"/>
      <c r="CV148" s="108"/>
      <c r="CW148" s="108"/>
      <c r="CX148" s="108"/>
      <c r="CY148" s="108"/>
      <c r="CZ148" s="108"/>
      <c r="DA148" s="108"/>
      <c r="DB148" s="108"/>
      <c r="DC148" s="108"/>
      <c r="DD148" s="108"/>
      <c r="DE148" s="108"/>
      <c r="DF148" s="108"/>
      <c r="DG148" s="108"/>
      <c r="DH148" s="108"/>
      <c r="DI148" s="108"/>
      <c r="DJ148" s="108"/>
      <c r="DK148" s="108"/>
      <c r="DL148" s="108"/>
      <c r="DM148" s="108"/>
      <c r="DN148" s="108"/>
      <c r="DO148" s="108"/>
      <c r="DP148" s="108"/>
      <c r="DQ148" s="108"/>
      <c r="DR148" s="108"/>
      <c r="DS148" s="108"/>
      <c r="DT148" s="108"/>
      <c r="DU148" s="108"/>
      <c r="DV148" s="108"/>
      <c r="DW148" s="108"/>
      <c r="DX148" s="108"/>
      <c r="DY148" s="107">
        <f>+DY3*3</f>
        <v>0</v>
      </c>
      <c r="DZ148" s="108"/>
      <c r="EA148" s="108"/>
      <c r="EB148" s="102">
        <f t="shared" si="8"/>
        <v>0</v>
      </c>
      <c r="EC148" s="103"/>
      <c r="ED148" s="104">
        <f t="shared" si="9"/>
        <v>0</v>
      </c>
    </row>
    <row r="149" spans="1:134" ht="15.75" customHeight="1">
      <c r="A149" s="71"/>
      <c r="B149" s="106">
        <v>16187</v>
      </c>
      <c r="C149" s="122" t="s">
        <v>937</v>
      </c>
      <c r="D149" s="98" t="s">
        <v>787</v>
      </c>
      <c r="E149" s="118"/>
      <c r="F149" s="118"/>
      <c r="G149" s="118"/>
      <c r="H149" s="118"/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  <c r="AE149" s="63"/>
      <c r="AF149" s="63"/>
      <c r="AG149" s="63"/>
      <c r="AH149" s="63"/>
      <c r="AI149" s="63"/>
      <c r="AJ149" s="63"/>
      <c r="AK149" s="63"/>
      <c r="AL149" s="63"/>
      <c r="AM149" s="63"/>
      <c r="AN149" s="63"/>
      <c r="AO149" s="63"/>
      <c r="AP149" s="63"/>
      <c r="AQ149" s="63"/>
      <c r="AR149" s="63"/>
      <c r="AS149" s="63"/>
      <c r="AT149" s="63"/>
      <c r="AU149" s="63"/>
      <c r="AV149" s="63"/>
      <c r="AW149" s="63"/>
      <c r="AX149" s="63"/>
      <c r="AY149" s="63"/>
      <c r="AZ149" s="63"/>
      <c r="BA149" s="63"/>
      <c r="BB149" s="63"/>
      <c r="BC149" s="63"/>
      <c r="BD149" s="63"/>
      <c r="BE149" s="63"/>
      <c r="BF149" s="63"/>
      <c r="BG149" s="63"/>
      <c r="BH149" s="63"/>
      <c r="BI149" s="63"/>
      <c r="BJ149" s="63"/>
      <c r="BK149" s="48"/>
      <c r="BL149" s="48"/>
      <c r="BM149" s="63"/>
      <c r="BN149" s="48"/>
      <c r="BO149" s="48"/>
      <c r="BP149" s="48"/>
      <c r="BQ149" s="48"/>
      <c r="BR149" s="63"/>
      <c r="BS149" s="63"/>
      <c r="BT149" s="63"/>
      <c r="BU149" s="63"/>
      <c r="BV149" s="63"/>
      <c r="BW149" s="63"/>
      <c r="BX149" s="63"/>
      <c r="BY149" s="63"/>
      <c r="BZ149" s="63"/>
      <c r="CA149" s="63"/>
      <c r="CB149" s="63"/>
      <c r="CC149" s="48"/>
      <c r="CD149" s="63"/>
      <c r="CE149" s="63"/>
      <c r="CF149" s="63"/>
      <c r="CG149" s="63"/>
      <c r="CH149" s="63"/>
      <c r="CI149" s="63"/>
      <c r="CJ149" s="63"/>
      <c r="CK149" s="63"/>
      <c r="CL149" s="63"/>
      <c r="CM149" s="63"/>
      <c r="CN149" s="63"/>
      <c r="CO149" s="63"/>
      <c r="CP149" s="63"/>
      <c r="CQ149" s="63"/>
      <c r="CR149" s="63"/>
      <c r="CS149" s="63"/>
      <c r="CT149" s="63"/>
      <c r="CU149" s="63"/>
      <c r="CV149" s="63"/>
      <c r="CW149" s="63"/>
      <c r="CX149" s="63"/>
      <c r="CY149" s="63"/>
      <c r="CZ149" s="63"/>
      <c r="DA149" s="63"/>
      <c r="DB149" s="63"/>
      <c r="DC149" s="63"/>
      <c r="DD149" s="63"/>
      <c r="DE149" s="63"/>
      <c r="DF149" s="63"/>
      <c r="DG149" s="63"/>
      <c r="DH149" s="63"/>
      <c r="DI149" s="63"/>
      <c r="DJ149" s="63"/>
      <c r="DK149" s="63"/>
      <c r="DL149" s="63"/>
      <c r="DM149" s="63"/>
      <c r="DN149" s="63"/>
      <c r="DO149" s="63"/>
      <c r="DP149" s="63"/>
      <c r="DQ149" s="63"/>
      <c r="DR149" s="63"/>
      <c r="DS149" s="63"/>
      <c r="DT149" s="63"/>
      <c r="DU149" s="63"/>
      <c r="DV149" s="63"/>
      <c r="DW149" s="63"/>
      <c r="DX149" s="63"/>
      <c r="DY149" s="63"/>
      <c r="DZ149" s="107">
        <f>DZ3*3</f>
        <v>0</v>
      </c>
      <c r="EA149" s="63"/>
      <c r="EB149" s="102">
        <f t="shared" si="8"/>
        <v>0</v>
      </c>
      <c r="EC149" s="103"/>
      <c r="ED149" s="104">
        <f t="shared" si="9"/>
        <v>0</v>
      </c>
    </row>
    <row r="150" spans="1:134" ht="30" customHeight="1">
      <c r="A150" s="71"/>
      <c r="B150" s="106">
        <v>13444</v>
      </c>
      <c r="C150" s="117" t="s">
        <v>938</v>
      </c>
      <c r="D150" s="101" t="s">
        <v>787</v>
      </c>
      <c r="E150" s="118"/>
      <c r="F150" s="118"/>
      <c r="G150" s="118"/>
      <c r="H150" s="118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  <c r="AF150" s="63"/>
      <c r="AG150" s="63"/>
      <c r="AH150" s="63"/>
      <c r="AI150" s="63"/>
      <c r="AJ150" s="63"/>
      <c r="AK150" s="63"/>
      <c r="AL150" s="63"/>
      <c r="AM150" s="63"/>
      <c r="AN150" s="63"/>
      <c r="AO150" s="63"/>
      <c r="AP150" s="63"/>
      <c r="AQ150" s="63"/>
      <c r="AR150" s="63"/>
      <c r="AS150" s="63"/>
      <c r="AT150" s="63"/>
      <c r="AU150" s="63"/>
      <c r="AV150" s="63"/>
      <c r="AW150" s="63"/>
      <c r="AX150" s="63"/>
      <c r="AY150" s="63"/>
      <c r="AZ150" s="63"/>
      <c r="BA150" s="63"/>
      <c r="BB150" s="63"/>
      <c r="BC150" s="63"/>
      <c r="BD150" s="63"/>
      <c r="BE150" s="63"/>
      <c r="BF150" s="63"/>
      <c r="BG150" s="63"/>
      <c r="BH150" s="63"/>
      <c r="BI150" s="63"/>
      <c r="BJ150" s="63"/>
      <c r="BK150" s="48"/>
      <c r="BL150" s="48"/>
      <c r="BM150" s="63"/>
      <c r="BN150" s="48"/>
      <c r="BO150" s="48"/>
      <c r="BP150" s="48"/>
      <c r="BQ150" s="48"/>
      <c r="BR150" s="63"/>
      <c r="BS150" s="63"/>
      <c r="BT150" s="63"/>
      <c r="BU150" s="63"/>
      <c r="BV150" s="63"/>
      <c r="BW150" s="63"/>
      <c r="BX150" s="63"/>
      <c r="BY150" s="63"/>
      <c r="BZ150" s="63"/>
      <c r="CA150" s="63"/>
      <c r="CB150" s="63"/>
      <c r="CC150" s="48"/>
      <c r="CD150" s="63"/>
      <c r="CE150" s="63"/>
      <c r="CF150" s="63"/>
      <c r="CG150" s="63"/>
      <c r="CH150" s="63"/>
      <c r="CI150" s="63"/>
      <c r="CJ150" s="63"/>
      <c r="CK150" s="63"/>
      <c r="CL150" s="63"/>
      <c r="CM150" s="63"/>
      <c r="CN150" s="63"/>
      <c r="CO150" s="63"/>
      <c r="CP150" s="63"/>
      <c r="CQ150" s="63"/>
      <c r="CR150" s="63"/>
      <c r="CS150" s="63"/>
      <c r="CT150" s="63"/>
      <c r="CU150" s="63"/>
      <c r="CV150" s="63"/>
      <c r="CW150" s="63"/>
      <c r="CX150" s="63"/>
      <c r="CY150" s="63"/>
      <c r="CZ150" s="63"/>
      <c r="DA150" s="63"/>
      <c r="DB150" s="63"/>
      <c r="DC150" s="63"/>
      <c r="DD150" s="63"/>
      <c r="DE150" s="63"/>
      <c r="DF150" s="63"/>
      <c r="DG150" s="63"/>
      <c r="DH150" s="63"/>
      <c r="DI150" s="63"/>
      <c r="DJ150" s="63"/>
      <c r="DK150" s="63"/>
      <c r="DL150" s="63"/>
      <c r="DM150" s="63"/>
      <c r="DN150" s="63"/>
      <c r="DO150" s="63"/>
      <c r="DP150" s="63"/>
      <c r="DQ150" s="63"/>
      <c r="DR150" s="63"/>
      <c r="DS150" s="63"/>
      <c r="DT150" s="63"/>
      <c r="DU150" s="63"/>
      <c r="DV150" s="63"/>
      <c r="DW150" s="63"/>
      <c r="DX150" s="63"/>
      <c r="DY150" s="63"/>
      <c r="DZ150" s="107">
        <f>DZ3</f>
        <v>0</v>
      </c>
      <c r="EA150" s="63">
        <f>EA3</f>
        <v>0</v>
      </c>
      <c r="EB150" s="102">
        <f t="shared" si="8"/>
        <v>0</v>
      </c>
      <c r="EC150" s="103"/>
      <c r="ED150" s="104">
        <f t="shared" si="9"/>
        <v>0</v>
      </c>
    </row>
    <row r="151" spans="1:134" ht="15.75" customHeight="1">
      <c r="A151" s="71"/>
      <c r="B151" s="106">
        <v>15924</v>
      </c>
      <c r="C151" s="122" t="s">
        <v>939</v>
      </c>
      <c r="D151" s="98" t="s">
        <v>787</v>
      </c>
      <c r="E151" s="118"/>
      <c r="F151" s="118"/>
      <c r="G151" s="118"/>
      <c r="H151" s="118"/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  <c r="AQ151" s="63"/>
      <c r="AR151" s="63"/>
      <c r="AS151" s="63"/>
      <c r="AT151" s="63"/>
      <c r="AU151" s="63"/>
      <c r="AV151" s="63"/>
      <c r="AW151" s="63"/>
      <c r="AX151" s="63"/>
      <c r="AY151" s="63"/>
      <c r="AZ151" s="63"/>
      <c r="BA151" s="63"/>
      <c r="BB151" s="63"/>
      <c r="BC151" s="63"/>
      <c r="BD151" s="63"/>
      <c r="BE151" s="63"/>
      <c r="BF151" s="63"/>
      <c r="BG151" s="63"/>
      <c r="BH151" s="63"/>
      <c r="BI151" s="63"/>
      <c r="BJ151" s="63"/>
      <c r="BK151" s="48"/>
      <c r="BL151" s="48"/>
      <c r="BM151" s="63"/>
      <c r="BN151" s="48"/>
      <c r="BO151" s="48"/>
      <c r="BP151" s="48"/>
      <c r="BQ151" s="48"/>
      <c r="BR151" s="63"/>
      <c r="BS151" s="63"/>
      <c r="BT151" s="63"/>
      <c r="BU151" s="63"/>
      <c r="BV151" s="63"/>
      <c r="BW151" s="63"/>
      <c r="BX151" s="63"/>
      <c r="BY151" s="63"/>
      <c r="BZ151" s="63"/>
      <c r="CA151" s="63"/>
      <c r="CB151" s="63"/>
      <c r="CC151" s="48"/>
      <c r="CD151" s="63"/>
      <c r="CE151" s="63"/>
      <c r="CF151" s="63"/>
      <c r="CG151" s="63"/>
      <c r="CH151" s="63"/>
      <c r="CI151" s="63"/>
      <c r="CJ151" s="63"/>
      <c r="CK151" s="63"/>
      <c r="CL151" s="63"/>
      <c r="CM151" s="63"/>
      <c r="CN151" s="63"/>
      <c r="CO151" s="63"/>
      <c r="CP151" s="63"/>
      <c r="CQ151" s="63"/>
      <c r="CR151" s="63"/>
      <c r="CS151" s="63"/>
      <c r="CT151" s="63"/>
      <c r="CU151" s="63"/>
      <c r="CV151" s="63"/>
      <c r="CW151" s="63"/>
      <c r="CX151" s="63"/>
      <c r="CY151" s="63"/>
      <c r="CZ151" s="63"/>
      <c r="DA151" s="63"/>
      <c r="DB151" s="63"/>
      <c r="DC151" s="63"/>
      <c r="DD151" s="63"/>
      <c r="DE151" s="63"/>
      <c r="DF151" s="63"/>
      <c r="DG151" s="63"/>
      <c r="DH151" s="63"/>
      <c r="DI151" s="63"/>
      <c r="DJ151" s="63"/>
      <c r="DK151" s="63"/>
      <c r="DL151" s="63"/>
      <c r="DM151" s="63"/>
      <c r="DN151" s="63"/>
      <c r="DO151" s="63"/>
      <c r="DP151" s="63"/>
      <c r="DQ151" s="63"/>
      <c r="DR151" s="63"/>
      <c r="DS151" s="63"/>
      <c r="DT151" s="63"/>
      <c r="DU151" s="63"/>
      <c r="DV151" s="107">
        <f>+DV3*2</f>
        <v>0</v>
      </c>
      <c r="DW151" s="107">
        <f>+DW3*2</f>
        <v>0</v>
      </c>
      <c r="DX151" s="107">
        <f>+DX3*2</f>
        <v>0</v>
      </c>
      <c r="DY151" s="107">
        <f>+DY3*2</f>
        <v>0</v>
      </c>
      <c r="DZ151" s="63"/>
      <c r="EA151" s="63"/>
      <c r="EB151" s="102">
        <f t="shared" si="8"/>
        <v>0</v>
      </c>
      <c r="EC151" s="103"/>
      <c r="ED151" s="104">
        <f t="shared" si="9"/>
        <v>0</v>
      </c>
    </row>
    <row r="152" spans="1:134" ht="15.75" customHeight="1">
      <c r="A152" s="71"/>
      <c r="B152" s="106">
        <v>15368</v>
      </c>
      <c r="C152" s="122" t="s">
        <v>940</v>
      </c>
      <c r="D152" s="98" t="s">
        <v>787</v>
      </c>
      <c r="E152" s="118"/>
      <c r="F152" s="118"/>
      <c r="G152" s="118"/>
      <c r="H152" s="118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63"/>
      <c r="X152" s="63"/>
      <c r="Y152" s="63"/>
      <c r="Z152" s="63"/>
      <c r="AA152" s="63"/>
      <c r="AB152" s="63"/>
      <c r="AC152" s="63"/>
      <c r="AD152" s="63"/>
      <c r="AE152" s="63"/>
      <c r="AF152" s="63"/>
      <c r="AG152" s="63"/>
      <c r="AH152" s="63"/>
      <c r="AI152" s="63"/>
      <c r="AJ152" s="63"/>
      <c r="AK152" s="63"/>
      <c r="AL152" s="63"/>
      <c r="AM152" s="63"/>
      <c r="AN152" s="63"/>
      <c r="AO152" s="63"/>
      <c r="AP152" s="63"/>
      <c r="AQ152" s="63"/>
      <c r="AR152" s="63"/>
      <c r="AS152" s="63"/>
      <c r="AT152" s="63"/>
      <c r="AU152" s="63"/>
      <c r="AV152" s="63"/>
      <c r="AW152" s="63"/>
      <c r="AX152" s="63"/>
      <c r="AY152" s="63"/>
      <c r="AZ152" s="63"/>
      <c r="BA152" s="63"/>
      <c r="BB152" s="63"/>
      <c r="BC152" s="63"/>
      <c r="BD152" s="63"/>
      <c r="BE152" s="63"/>
      <c r="BF152" s="63"/>
      <c r="BG152" s="63"/>
      <c r="BH152" s="63"/>
      <c r="BI152" s="63"/>
      <c r="BJ152" s="63"/>
      <c r="BK152" s="48"/>
      <c r="BL152" s="48"/>
      <c r="BM152" s="63"/>
      <c r="BN152" s="48"/>
      <c r="BO152" s="48"/>
      <c r="BP152" s="48"/>
      <c r="BQ152" s="48"/>
      <c r="BR152" s="63"/>
      <c r="BS152" s="63"/>
      <c r="BT152" s="63"/>
      <c r="BU152" s="63"/>
      <c r="BV152" s="63"/>
      <c r="BW152" s="63"/>
      <c r="BX152" s="63"/>
      <c r="BY152" s="63"/>
      <c r="BZ152" s="63"/>
      <c r="CA152" s="63"/>
      <c r="CB152" s="63"/>
      <c r="CC152" s="48"/>
      <c r="CD152" s="63"/>
      <c r="CE152" s="63"/>
      <c r="CF152" s="63"/>
      <c r="CG152" s="63"/>
      <c r="CH152" s="63"/>
      <c r="CI152" s="63"/>
      <c r="CJ152" s="63"/>
      <c r="CK152" s="63"/>
      <c r="CL152" s="63"/>
      <c r="CM152" s="63"/>
      <c r="CN152" s="63"/>
      <c r="CO152" s="63"/>
      <c r="CP152" s="63"/>
      <c r="CQ152" s="63"/>
      <c r="CR152" s="63"/>
      <c r="CS152" s="63"/>
      <c r="CT152" s="63"/>
      <c r="CU152" s="63"/>
      <c r="CV152" s="63"/>
      <c r="CW152" s="63"/>
      <c r="CX152" s="63"/>
      <c r="CY152" s="63"/>
      <c r="CZ152" s="63"/>
      <c r="DA152" s="63"/>
      <c r="DB152" s="63"/>
      <c r="DC152" s="63"/>
      <c r="DD152" s="63"/>
      <c r="DE152" s="63"/>
      <c r="DF152" s="63"/>
      <c r="DG152" s="63"/>
      <c r="DH152" s="63"/>
      <c r="DI152" s="63"/>
      <c r="DJ152" s="63"/>
      <c r="DK152" s="63"/>
      <c r="DL152" s="63"/>
      <c r="DM152" s="63"/>
      <c r="DN152" s="63"/>
      <c r="DO152" s="63"/>
      <c r="DP152" s="63"/>
      <c r="DQ152" s="63"/>
      <c r="DR152" s="63"/>
      <c r="DS152" s="63"/>
      <c r="DT152" s="63"/>
      <c r="DU152" s="63"/>
      <c r="DV152" s="63"/>
      <c r="DW152" s="63"/>
      <c r="DX152" s="63"/>
      <c r="DY152" s="63"/>
      <c r="DZ152" s="107">
        <f>+DZ3</f>
        <v>0</v>
      </c>
      <c r="EA152" s="107">
        <f>+EA3</f>
        <v>0</v>
      </c>
      <c r="EB152" s="102">
        <f t="shared" si="8"/>
        <v>0</v>
      </c>
      <c r="EC152" s="103"/>
      <c r="ED152" s="104">
        <f t="shared" si="9"/>
        <v>0</v>
      </c>
    </row>
    <row r="153" spans="1:134" ht="15.75" customHeight="1">
      <c r="A153" s="71"/>
      <c r="B153" s="106">
        <v>13144</v>
      </c>
      <c r="C153" s="122" t="s">
        <v>941</v>
      </c>
      <c r="D153" s="98" t="s">
        <v>787</v>
      </c>
      <c r="E153" s="118"/>
      <c r="F153" s="118"/>
      <c r="G153" s="118"/>
      <c r="H153" s="118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  <c r="AQ153" s="63"/>
      <c r="AR153" s="63"/>
      <c r="AS153" s="63"/>
      <c r="AT153" s="63"/>
      <c r="AU153" s="63"/>
      <c r="AV153" s="63"/>
      <c r="AW153" s="63"/>
      <c r="AX153" s="63"/>
      <c r="AY153" s="63"/>
      <c r="AZ153" s="63"/>
      <c r="BA153" s="63"/>
      <c r="BB153" s="63"/>
      <c r="BC153" s="63"/>
      <c r="BD153" s="63"/>
      <c r="BE153" s="63"/>
      <c r="BF153" s="63"/>
      <c r="BG153" s="63"/>
      <c r="BH153" s="63"/>
      <c r="BI153" s="63"/>
      <c r="BJ153" s="63"/>
      <c r="BK153" s="48"/>
      <c r="BL153" s="48"/>
      <c r="BM153" s="63"/>
      <c r="BN153" s="48"/>
      <c r="BO153" s="48"/>
      <c r="BP153" s="48"/>
      <c r="BQ153" s="48"/>
      <c r="BR153" s="63"/>
      <c r="BS153" s="63"/>
      <c r="BT153" s="63"/>
      <c r="BU153" s="63"/>
      <c r="BV153" s="63"/>
      <c r="BW153" s="63"/>
      <c r="BX153" s="63"/>
      <c r="BY153" s="63"/>
      <c r="BZ153" s="63"/>
      <c r="CA153" s="63"/>
      <c r="CB153" s="63"/>
      <c r="CC153" s="48"/>
      <c r="CD153" s="63"/>
      <c r="CE153" s="63"/>
      <c r="CF153" s="63"/>
      <c r="CG153" s="63"/>
      <c r="CH153" s="63"/>
      <c r="CI153" s="63"/>
      <c r="CJ153" s="63"/>
      <c r="CK153" s="63"/>
      <c r="CL153" s="63"/>
      <c r="CM153" s="63"/>
      <c r="CN153" s="63"/>
      <c r="CO153" s="63"/>
      <c r="CP153" s="63"/>
      <c r="CQ153" s="63"/>
      <c r="CR153" s="63"/>
      <c r="CS153" s="63"/>
      <c r="CT153" s="63"/>
      <c r="CU153" s="63"/>
      <c r="CV153" s="63"/>
      <c r="CW153" s="63"/>
      <c r="CX153" s="63"/>
      <c r="CY153" s="63"/>
      <c r="CZ153" s="63"/>
      <c r="DA153" s="63"/>
      <c r="DB153" s="63"/>
      <c r="DC153" s="63"/>
      <c r="DD153" s="63"/>
      <c r="DE153" s="63"/>
      <c r="DF153" s="63"/>
      <c r="DG153" s="63"/>
      <c r="DH153" s="63"/>
      <c r="DI153" s="63"/>
      <c r="DJ153" s="63"/>
      <c r="DK153" s="63"/>
      <c r="DL153" s="63"/>
      <c r="DM153" s="63"/>
      <c r="DN153" s="107">
        <f>DN3*3</f>
        <v>0</v>
      </c>
      <c r="DO153" s="107">
        <f>DO3*6</f>
        <v>0</v>
      </c>
      <c r="DP153" s="63"/>
      <c r="DQ153" s="63"/>
      <c r="DR153" s="63"/>
      <c r="DS153" s="63"/>
      <c r="DT153" s="63"/>
      <c r="DU153" s="63"/>
      <c r="DV153" s="63"/>
      <c r="DW153" s="63"/>
      <c r="DX153" s="63"/>
      <c r="DY153" s="63"/>
      <c r="DZ153" s="63"/>
      <c r="EA153" s="63"/>
      <c r="EB153" s="102">
        <f t="shared" si="8"/>
        <v>0</v>
      </c>
      <c r="EC153" s="103"/>
      <c r="ED153" s="104">
        <f t="shared" si="9"/>
        <v>0</v>
      </c>
    </row>
    <row r="154" spans="1:134" ht="30" customHeight="1">
      <c r="A154" s="71"/>
      <c r="B154" s="106">
        <v>15611</v>
      </c>
      <c r="C154" s="97" t="s">
        <v>942</v>
      </c>
      <c r="D154" s="98" t="s">
        <v>787</v>
      </c>
      <c r="E154" s="118"/>
      <c r="F154" s="118"/>
      <c r="G154" s="118"/>
      <c r="H154" s="118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3"/>
      <c r="AS154" s="63"/>
      <c r="AT154" s="63"/>
      <c r="AU154" s="63"/>
      <c r="AV154" s="63"/>
      <c r="AW154" s="63"/>
      <c r="AX154" s="63"/>
      <c r="AY154" s="63"/>
      <c r="AZ154" s="63"/>
      <c r="BA154" s="63"/>
      <c r="BB154" s="63"/>
      <c r="BC154" s="63"/>
      <c r="BD154" s="63"/>
      <c r="BE154" s="63"/>
      <c r="BF154" s="63"/>
      <c r="BG154" s="63"/>
      <c r="BH154" s="63"/>
      <c r="BI154" s="63"/>
      <c r="BJ154" s="63"/>
      <c r="BK154" s="48"/>
      <c r="BL154" s="48"/>
      <c r="BM154" s="63"/>
      <c r="BN154" s="48"/>
      <c r="BO154" s="48"/>
      <c r="BP154" s="48"/>
      <c r="BQ154" s="48"/>
      <c r="BR154" s="63"/>
      <c r="BS154" s="63"/>
      <c r="BT154" s="63"/>
      <c r="BU154" s="63"/>
      <c r="BV154" s="63"/>
      <c r="BW154" s="63"/>
      <c r="BX154" s="63"/>
      <c r="BY154" s="63"/>
      <c r="BZ154" s="63"/>
      <c r="CA154" s="63"/>
      <c r="CB154" s="63"/>
      <c r="CC154" s="48"/>
      <c r="CD154" s="63"/>
      <c r="CE154" s="63"/>
      <c r="CF154" s="63"/>
      <c r="CG154" s="63"/>
      <c r="CH154" s="63"/>
      <c r="CI154" s="63"/>
      <c r="CJ154" s="63"/>
      <c r="CK154" s="63"/>
      <c r="CL154" s="63"/>
      <c r="CM154" s="63"/>
      <c r="CN154" s="63"/>
      <c r="CO154" s="63"/>
      <c r="CP154" s="63"/>
      <c r="CQ154" s="63"/>
      <c r="CR154" s="63"/>
      <c r="CS154" s="63"/>
      <c r="CT154" s="63"/>
      <c r="CU154" s="63"/>
      <c r="CV154" s="63"/>
      <c r="CW154" s="63"/>
      <c r="CX154" s="63"/>
      <c r="CY154" s="63"/>
      <c r="CZ154" s="63"/>
      <c r="DA154" s="63"/>
      <c r="DB154" s="63"/>
      <c r="DC154" s="63"/>
      <c r="DD154" s="63"/>
      <c r="DE154" s="63"/>
      <c r="DF154" s="63"/>
      <c r="DG154" s="63"/>
      <c r="DH154" s="63"/>
      <c r="DI154" s="63"/>
      <c r="DJ154" s="63"/>
      <c r="DK154" s="63"/>
      <c r="DL154" s="63"/>
      <c r="DM154" s="63"/>
      <c r="DN154" s="107">
        <f>DN3</f>
        <v>0</v>
      </c>
      <c r="DO154" s="107">
        <f>DO3</f>
        <v>0</v>
      </c>
      <c r="DP154" s="63"/>
      <c r="DQ154" s="63"/>
      <c r="DR154" s="63"/>
      <c r="DS154" s="63"/>
      <c r="DT154" s="63"/>
      <c r="DU154" s="63"/>
      <c r="DV154" s="63"/>
      <c r="DW154" s="63"/>
      <c r="DX154" s="63"/>
      <c r="DY154" s="63"/>
      <c r="DZ154" s="63"/>
      <c r="EA154" s="63"/>
      <c r="EB154" s="102">
        <f t="shared" si="8"/>
        <v>0</v>
      </c>
      <c r="EC154" s="103"/>
      <c r="ED154" s="104">
        <f t="shared" si="9"/>
        <v>0</v>
      </c>
    </row>
    <row r="155" spans="1:134" ht="15.75" customHeight="1">
      <c r="A155" s="71"/>
      <c r="B155" s="106">
        <v>16884</v>
      </c>
      <c r="C155" s="122" t="s">
        <v>943</v>
      </c>
      <c r="D155" s="98" t="s">
        <v>787</v>
      </c>
      <c r="E155" s="118"/>
      <c r="F155" s="118"/>
      <c r="G155" s="118"/>
      <c r="H155" s="118"/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63"/>
      <c r="X155" s="63"/>
      <c r="Y155" s="63"/>
      <c r="Z155" s="63"/>
      <c r="AA155" s="63"/>
      <c r="AB155" s="63"/>
      <c r="AC155" s="63"/>
      <c r="AD155" s="63"/>
      <c r="AE155" s="63"/>
      <c r="AF155" s="63"/>
      <c r="AG155" s="63"/>
      <c r="AH155" s="63"/>
      <c r="AI155" s="63"/>
      <c r="AJ155" s="63"/>
      <c r="AK155" s="63"/>
      <c r="AL155" s="63"/>
      <c r="AM155" s="63"/>
      <c r="AN155" s="63"/>
      <c r="AO155" s="63"/>
      <c r="AP155" s="63"/>
      <c r="AQ155" s="63"/>
      <c r="AR155" s="63"/>
      <c r="AS155" s="63"/>
      <c r="AT155" s="63"/>
      <c r="AU155" s="63"/>
      <c r="AV155" s="63"/>
      <c r="AW155" s="63"/>
      <c r="AX155" s="63"/>
      <c r="AY155" s="63"/>
      <c r="AZ155" s="63"/>
      <c r="BA155" s="63"/>
      <c r="BB155" s="63"/>
      <c r="BC155" s="63"/>
      <c r="BD155" s="63"/>
      <c r="BE155" s="63"/>
      <c r="BF155" s="63"/>
      <c r="BG155" s="63"/>
      <c r="BH155" s="63"/>
      <c r="BI155" s="63"/>
      <c r="BJ155" s="63"/>
      <c r="BK155" s="48"/>
      <c r="BL155" s="48"/>
      <c r="BM155" s="63"/>
      <c r="BN155" s="48"/>
      <c r="BO155" s="48"/>
      <c r="BP155" s="48"/>
      <c r="BQ155" s="48"/>
      <c r="BR155" s="63"/>
      <c r="BS155" s="63"/>
      <c r="BT155" s="63"/>
      <c r="BU155" s="63"/>
      <c r="BV155" s="63"/>
      <c r="BW155" s="63"/>
      <c r="BX155" s="63"/>
      <c r="BY155" s="63"/>
      <c r="BZ155" s="63"/>
      <c r="CA155" s="63"/>
      <c r="CB155" s="63"/>
      <c r="CC155" s="48"/>
      <c r="CD155" s="63"/>
      <c r="CE155" s="63"/>
      <c r="CF155" s="63"/>
      <c r="CG155" s="63"/>
      <c r="CH155" s="63"/>
      <c r="CI155" s="63"/>
      <c r="CJ155" s="63"/>
      <c r="CK155" s="63"/>
      <c r="CL155" s="63"/>
      <c r="CM155" s="63"/>
      <c r="CN155" s="63"/>
      <c r="CO155" s="63"/>
      <c r="CP155" s="63"/>
      <c r="CQ155" s="63"/>
      <c r="CR155" s="63"/>
      <c r="CS155" s="63"/>
      <c r="CT155" s="63"/>
      <c r="CU155" s="63"/>
      <c r="CV155" s="63"/>
      <c r="CW155" s="63"/>
      <c r="CX155" s="63"/>
      <c r="CY155" s="63"/>
      <c r="CZ155" s="63"/>
      <c r="DA155" s="63"/>
      <c r="DB155" s="63"/>
      <c r="DC155" s="63"/>
      <c r="DD155" s="63"/>
      <c r="DE155" s="63"/>
      <c r="DF155" s="63"/>
      <c r="DG155" s="63"/>
      <c r="DH155" s="63"/>
      <c r="DI155" s="63"/>
      <c r="DJ155" s="63"/>
      <c r="DK155" s="63"/>
      <c r="DL155" s="63"/>
      <c r="DM155" s="63"/>
      <c r="DN155" s="107">
        <f>DN3</f>
        <v>0</v>
      </c>
      <c r="DO155" s="107">
        <f>DO3*2</f>
        <v>0</v>
      </c>
      <c r="DP155" s="63"/>
      <c r="DQ155" s="63"/>
      <c r="DR155" s="63"/>
      <c r="DS155" s="63"/>
      <c r="DT155" s="63"/>
      <c r="DU155" s="63"/>
      <c r="DV155" s="63"/>
      <c r="DW155" s="63"/>
      <c r="DX155" s="63"/>
      <c r="DY155" s="63"/>
      <c r="DZ155" s="63"/>
      <c r="EA155" s="63"/>
      <c r="EB155" s="102">
        <f t="shared" si="8"/>
        <v>0</v>
      </c>
      <c r="EC155" s="103"/>
      <c r="ED155" s="104">
        <f t="shared" si="9"/>
        <v>0</v>
      </c>
    </row>
    <row r="156" spans="1:134" ht="15.75" customHeight="1">
      <c r="A156" s="71"/>
      <c r="B156" s="106">
        <v>11956</v>
      </c>
      <c r="C156" s="122" t="s">
        <v>944</v>
      </c>
      <c r="D156" s="98" t="s">
        <v>787</v>
      </c>
      <c r="E156" s="118"/>
      <c r="F156" s="118"/>
      <c r="G156" s="118"/>
      <c r="H156" s="118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63"/>
      <c r="U156" s="63"/>
      <c r="V156" s="63"/>
      <c r="W156" s="63"/>
      <c r="X156" s="63"/>
      <c r="Y156" s="63"/>
      <c r="Z156" s="63"/>
      <c r="AA156" s="63"/>
      <c r="AB156" s="63"/>
      <c r="AC156" s="63"/>
      <c r="AD156" s="63"/>
      <c r="AE156" s="63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  <c r="AQ156" s="63"/>
      <c r="AR156" s="63"/>
      <c r="AS156" s="63"/>
      <c r="AT156" s="63"/>
      <c r="AU156" s="63"/>
      <c r="AV156" s="63"/>
      <c r="AW156" s="63"/>
      <c r="AX156" s="63"/>
      <c r="AY156" s="63"/>
      <c r="AZ156" s="63"/>
      <c r="BA156" s="63"/>
      <c r="BB156" s="63"/>
      <c r="BC156" s="63"/>
      <c r="BD156" s="63"/>
      <c r="BE156" s="63"/>
      <c r="BF156" s="63"/>
      <c r="BG156" s="63"/>
      <c r="BH156" s="63"/>
      <c r="BI156" s="63"/>
      <c r="BJ156" s="63"/>
      <c r="BK156" s="48"/>
      <c r="BL156" s="48"/>
      <c r="BM156" s="63"/>
      <c r="BN156" s="48"/>
      <c r="BO156" s="48"/>
      <c r="BP156" s="48"/>
      <c r="BQ156" s="48"/>
      <c r="BR156" s="63"/>
      <c r="BS156" s="63"/>
      <c r="BT156" s="63"/>
      <c r="BU156" s="63"/>
      <c r="BV156" s="63"/>
      <c r="BW156" s="63"/>
      <c r="BX156" s="63"/>
      <c r="BY156" s="63"/>
      <c r="BZ156" s="63"/>
      <c r="CA156" s="63"/>
      <c r="CB156" s="63"/>
      <c r="CC156" s="48"/>
      <c r="CD156" s="63"/>
      <c r="CE156" s="63"/>
      <c r="CF156" s="112">
        <f>CF3</f>
        <v>5</v>
      </c>
      <c r="CG156" s="63"/>
      <c r="CH156" s="63"/>
      <c r="CI156" s="63"/>
      <c r="CJ156" s="63"/>
      <c r="CK156" s="63"/>
      <c r="CL156" s="63"/>
      <c r="CM156" s="63"/>
      <c r="CN156" s="63"/>
      <c r="CO156" s="63"/>
      <c r="CP156" s="63"/>
      <c r="CQ156" s="63"/>
      <c r="CR156" s="63"/>
      <c r="CS156" s="63"/>
      <c r="CT156" s="63"/>
      <c r="CU156" s="63"/>
      <c r="CV156" s="63"/>
      <c r="CW156" s="63"/>
      <c r="CX156" s="63"/>
      <c r="CY156" s="63"/>
      <c r="CZ156" s="63"/>
      <c r="DA156" s="63"/>
      <c r="DB156" s="63"/>
      <c r="DC156" s="63"/>
      <c r="DD156" s="63"/>
      <c r="DE156" s="63"/>
      <c r="DF156" s="63"/>
      <c r="DG156" s="63"/>
      <c r="DH156" s="63"/>
      <c r="DI156" s="63"/>
      <c r="DJ156" s="63"/>
      <c r="DK156" s="63"/>
      <c r="DL156" s="63"/>
      <c r="DM156" s="63"/>
      <c r="DN156" s="107">
        <f>DN3*3</f>
        <v>0</v>
      </c>
      <c r="DO156" s="107">
        <f>DO3*6</f>
        <v>0</v>
      </c>
      <c r="DP156" s="63"/>
      <c r="DQ156" s="63"/>
      <c r="DR156" s="63"/>
      <c r="DS156" s="63"/>
      <c r="DT156" s="63"/>
      <c r="DU156" s="63"/>
      <c r="DV156" s="63"/>
      <c r="DW156" s="63"/>
      <c r="DX156" s="63"/>
      <c r="DY156" s="63"/>
      <c r="DZ156" s="63"/>
      <c r="EA156" s="63"/>
      <c r="EB156" s="102">
        <f t="shared" si="8"/>
        <v>5</v>
      </c>
      <c r="EC156" s="103"/>
      <c r="ED156" s="104">
        <f t="shared" si="9"/>
        <v>0</v>
      </c>
    </row>
    <row r="157" spans="1:134" ht="15.75" customHeight="1">
      <c r="A157" s="71"/>
      <c r="B157" s="106">
        <v>9635</v>
      </c>
      <c r="C157" s="122" t="s">
        <v>945</v>
      </c>
      <c r="D157" s="98" t="s">
        <v>787</v>
      </c>
      <c r="E157" s="118"/>
      <c r="F157" s="118"/>
      <c r="G157" s="118"/>
      <c r="H157" s="118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63"/>
      <c r="AQ157" s="63"/>
      <c r="AR157" s="63"/>
      <c r="AS157" s="63"/>
      <c r="AT157" s="63"/>
      <c r="AU157" s="63"/>
      <c r="AV157" s="63"/>
      <c r="AW157" s="63"/>
      <c r="AX157" s="63"/>
      <c r="AY157" s="63"/>
      <c r="AZ157" s="63"/>
      <c r="BA157" s="63"/>
      <c r="BB157" s="63"/>
      <c r="BC157" s="63"/>
      <c r="BD157" s="63"/>
      <c r="BE157" s="63"/>
      <c r="BF157" s="63"/>
      <c r="BG157" s="63"/>
      <c r="BH157" s="63"/>
      <c r="BI157" s="63"/>
      <c r="BJ157" s="63"/>
      <c r="BK157" s="48"/>
      <c r="BL157" s="48"/>
      <c r="BM157" s="63"/>
      <c r="BN157" s="48"/>
      <c r="BO157" s="48"/>
      <c r="BP157" s="48"/>
      <c r="BQ157" s="48"/>
      <c r="BR157" s="63"/>
      <c r="BS157" s="63"/>
      <c r="BT157" s="63"/>
      <c r="BU157" s="63"/>
      <c r="BV157" s="63"/>
      <c r="BW157" s="63"/>
      <c r="BX157" s="63"/>
      <c r="BY157" s="63"/>
      <c r="BZ157" s="63"/>
      <c r="CA157" s="63"/>
      <c r="CB157" s="63"/>
      <c r="CC157" s="48"/>
      <c r="CD157" s="63"/>
      <c r="CE157" s="63"/>
      <c r="CF157" s="63"/>
      <c r="CG157" s="63"/>
      <c r="CH157" s="63"/>
      <c r="CI157" s="63"/>
      <c r="CJ157" s="63"/>
      <c r="CK157" s="63"/>
      <c r="CL157" s="63"/>
      <c r="CM157" s="63"/>
      <c r="CN157" s="63"/>
      <c r="CO157" s="63"/>
      <c r="CP157" s="63"/>
      <c r="CQ157" s="63"/>
      <c r="CR157" s="63"/>
      <c r="CS157" s="63"/>
      <c r="CT157" s="63"/>
      <c r="CU157" s="63"/>
      <c r="CV157" s="63"/>
      <c r="CW157" s="63"/>
      <c r="CX157" s="63"/>
      <c r="CY157" s="63"/>
      <c r="CZ157" s="63"/>
      <c r="DA157" s="63"/>
      <c r="DB157" s="63"/>
      <c r="DC157" s="63"/>
      <c r="DD157" s="63"/>
      <c r="DE157" s="63"/>
      <c r="DF157" s="63"/>
      <c r="DG157" s="63"/>
      <c r="DH157" s="63"/>
      <c r="DI157" s="63"/>
      <c r="DJ157" s="63"/>
      <c r="DK157" s="63"/>
      <c r="DL157" s="63"/>
      <c r="DM157" s="63"/>
      <c r="DN157" s="107">
        <f>DN3*3</f>
        <v>0</v>
      </c>
      <c r="DO157" s="107">
        <f>DO3*6</f>
        <v>0</v>
      </c>
      <c r="DP157" s="63"/>
      <c r="DQ157" s="63"/>
      <c r="DR157" s="63"/>
      <c r="DS157" s="63"/>
      <c r="DT157" s="63"/>
      <c r="DU157" s="63"/>
      <c r="DV157" s="63"/>
      <c r="DW157" s="63"/>
      <c r="DX157" s="63"/>
      <c r="DY157" s="63"/>
      <c r="DZ157" s="63"/>
      <c r="EA157" s="63"/>
      <c r="EB157" s="102">
        <f t="shared" si="8"/>
        <v>0</v>
      </c>
      <c r="EC157" s="103"/>
      <c r="ED157" s="104">
        <f t="shared" si="9"/>
        <v>0</v>
      </c>
    </row>
    <row r="158" spans="1:134" ht="16.5" customHeight="1">
      <c r="A158" s="71"/>
      <c r="B158" s="106">
        <v>10918</v>
      </c>
      <c r="C158" s="122" t="s">
        <v>946</v>
      </c>
      <c r="D158" s="98" t="s">
        <v>787</v>
      </c>
      <c r="E158" s="118"/>
      <c r="F158" s="118"/>
      <c r="G158" s="118"/>
      <c r="H158" s="118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63"/>
      <c r="AQ158" s="63"/>
      <c r="AR158" s="63"/>
      <c r="AS158" s="63"/>
      <c r="AT158" s="63"/>
      <c r="AU158" s="63"/>
      <c r="AV158" s="63"/>
      <c r="AW158" s="63"/>
      <c r="AX158" s="63"/>
      <c r="AY158" s="63"/>
      <c r="AZ158" s="63"/>
      <c r="BA158" s="63"/>
      <c r="BB158" s="63"/>
      <c r="BC158" s="63"/>
      <c r="BD158" s="63"/>
      <c r="BE158" s="63"/>
      <c r="BF158" s="63"/>
      <c r="BG158" s="63"/>
      <c r="BH158" s="63"/>
      <c r="BI158" s="63"/>
      <c r="BJ158" s="112">
        <f>BJ3*2</f>
        <v>2</v>
      </c>
      <c r="BK158" s="112">
        <f>BK3*2</f>
        <v>18</v>
      </c>
      <c r="BL158" s="112">
        <f>BL3</f>
        <v>0</v>
      </c>
      <c r="BM158" s="63"/>
      <c r="BN158" s="48"/>
      <c r="BO158" s="48"/>
      <c r="BP158" s="48"/>
      <c r="BQ158" s="48"/>
      <c r="BR158" s="63"/>
      <c r="BS158" s="63"/>
      <c r="BT158" s="107">
        <f>BT3*2</f>
        <v>0</v>
      </c>
      <c r="BU158" s="112">
        <f>BU3*2</f>
        <v>0</v>
      </c>
      <c r="BV158" s="112">
        <f>BV3*2</f>
        <v>0</v>
      </c>
      <c r="BW158" s="112">
        <f>BW3*2</f>
        <v>50</v>
      </c>
      <c r="BX158" s="63"/>
      <c r="BY158" s="63"/>
      <c r="BZ158" s="63"/>
      <c r="CA158" s="63"/>
      <c r="CB158" s="63"/>
      <c r="CC158" s="48"/>
      <c r="CD158" s="63"/>
      <c r="CE158" s="63"/>
      <c r="CF158" s="63"/>
      <c r="CG158" s="63"/>
      <c r="CH158" s="63"/>
      <c r="CI158" s="63"/>
      <c r="CJ158" s="63"/>
      <c r="CK158" s="63"/>
      <c r="CL158" s="63"/>
      <c r="CM158" s="63"/>
      <c r="CN158" s="63"/>
      <c r="CO158" s="63"/>
      <c r="CP158" s="63"/>
      <c r="CQ158" s="63"/>
      <c r="CR158" s="63"/>
      <c r="CS158" s="63"/>
      <c r="CT158" s="63"/>
      <c r="CU158" s="63"/>
      <c r="CV158" s="63"/>
      <c r="CW158" s="63"/>
      <c r="CX158" s="63"/>
      <c r="CY158" s="63"/>
      <c r="CZ158" s="63"/>
      <c r="DA158" s="63"/>
      <c r="DB158" s="63"/>
      <c r="DC158" s="63"/>
      <c r="DD158" s="63"/>
      <c r="DE158" s="63"/>
      <c r="DF158" s="63"/>
      <c r="DG158" s="63"/>
      <c r="DH158" s="63"/>
      <c r="DI158" s="63"/>
      <c r="DJ158" s="63"/>
      <c r="DK158" s="63"/>
      <c r="DL158" s="63"/>
      <c r="DM158" s="63"/>
      <c r="DN158" s="63"/>
      <c r="DO158" s="63"/>
      <c r="DP158" s="63"/>
      <c r="DQ158" s="63"/>
      <c r="DR158" s="63"/>
      <c r="DS158" s="63"/>
      <c r="DT158" s="63"/>
      <c r="DU158" s="63"/>
      <c r="DV158" s="63"/>
      <c r="DW158" s="63"/>
      <c r="DX158" s="63"/>
      <c r="DY158" s="63"/>
      <c r="DZ158" s="151"/>
      <c r="EA158" s="152"/>
      <c r="EB158" s="102">
        <f t="shared" si="8"/>
        <v>70</v>
      </c>
      <c r="EC158" s="103"/>
      <c r="ED158" s="104">
        <f t="shared" si="9"/>
        <v>0</v>
      </c>
    </row>
    <row r="159" spans="1:134" ht="16.5" customHeight="1">
      <c r="A159" s="71"/>
      <c r="B159" s="106">
        <v>13135</v>
      </c>
      <c r="C159" s="122" t="s">
        <v>947</v>
      </c>
      <c r="D159" s="98" t="s">
        <v>948</v>
      </c>
      <c r="E159" s="118"/>
      <c r="F159" s="118"/>
      <c r="G159" s="118"/>
      <c r="H159" s="118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63"/>
      <c r="X159" s="63"/>
      <c r="Y159" s="63"/>
      <c r="Z159" s="63"/>
      <c r="AA159" s="63"/>
      <c r="AB159" s="63"/>
      <c r="AC159" s="63"/>
      <c r="AD159" s="63"/>
      <c r="AE159" s="63"/>
      <c r="AF159" s="63"/>
      <c r="AG159" s="63"/>
      <c r="AH159" s="63"/>
      <c r="AI159" s="63"/>
      <c r="AJ159" s="63"/>
      <c r="AK159" s="63"/>
      <c r="AL159" s="63"/>
      <c r="AM159" s="63"/>
      <c r="AN159" s="63"/>
      <c r="AO159" s="63"/>
      <c r="AP159" s="63"/>
      <c r="AQ159" s="63"/>
      <c r="AR159" s="63"/>
      <c r="AS159" s="63"/>
      <c r="AT159" s="63"/>
      <c r="AU159" s="63"/>
      <c r="AV159" s="63"/>
      <c r="AW159" s="63"/>
      <c r="AX159" s="63"/>
      <c r="AY159" s="63"/>
      <c r="AZ159" s="63"/>
      <c r="BA159" s="63"/>
      <c r="BB159" s="63"/>
      <c r="BC159" s="63"/>
      <c r="BD159" s="63"/>
      <c r="BE159" s="63"/>
      <c r="BF159" s="63"/>
      <c r="BG159" s="63"/>
      <c r="BH159" s="63"/>
      <c r="BI159" s="63"/>
      <c r="BJ159" s="107"/>
      <c r="BK159" s="112"/>
      <c r="BL159" s="112"/>
      <c r="BM159" s="63"/>
      <c r="BN159" s="48"/>
      <c r="BO159" s="48"/>
      <c r="BP159" s="48"/>
      <c r="BQ159" s="48"/>
      <c r="BR159" s="63"/>
      <c r="BS159" s="63"/>
      <c r="BT159" s="107"/>
      <c r="BU159" s="107"/>
      <c r="BV159" s="107"/>
      <c r="BW159" s="107"/>
      <c r="BX159" s="63"/>
      <c r="BY159" s="63"/>
      <c r="BZ159" s="63"/>
      <c r="CA159" s="63"/>
      <c r="CB159" s="63"/>
      <c r="CC159" s="48"/>
      <c r="CD159" s="63"/>
      <c r="CE159" s="63"/>
      <c r="CF159" s="63"/>
      <c r="CG159" s="63"/>
      <c r="CH159" s="63"/>
      <c r="CI159" s="63"/>
      <c r="CJ159" s="63"/>
      <c r="CK159" s="63"/>
      <c r="CL159" s="63"/>
      <c r="CM159" s="63"/>
      <c r="CN159" s="63"/>
      <c r="CO159" s="107">
        <f>CO3</f>
        <v>0</v>
      </c>
      <c r="CP159" s="63"/>
      <c r="CQ159" s="63"/>
      <c r="CR159" s="63"/>
      <c r="CS159" s="63"/>
      <c r="CT159" s="63"/>
      <c r="CU159" s="63"/>
      <c r="CV159" s="63"/>
      <c r="CW159" s="63"/>
      <c r="CX159" s="63"/>
      <c r="CY159" s="63"/>
      <c r="CZ159" s="63"/>
      <c r="DA159" s="63"/>
      <c r="DB159" s="63"/>
      <c r="DC159" s="63"/>
      <c r="DD159" s="63"/>
      <c r="DE159" s="63"/>
      <c r="DF159" s="63"/>
      <c r="DG159" s="63"/>
      <c r="DH159" s="63"/>
      <c r="DI159" s="63"/>
      <c r="DJ159" s="63"/>
      <c r="DK159" s="63"/>
      <c r="DL159" s="63"/>
      <c r="DM159" s="63"/>
      <c r="DN159" s="63"/>
      <c r="DO159" s="63"/>
      <c r="DP159" s="63"/>
      <c r="DQ159" s="63"/>
      <c r="DR159" s="63"/>
      <c r="DS159" s="63"/>
      <c r="DT159" s="63"/>
      <c r="DU159" s="63"/>
      <c r="DV159" s="63"/>
      <c r="DW159" s="63"/>
      <c r="DX159" s="63"/>
      <c r="DY159" s="63"/>
      <c r="DZ159" s="151"/>
      <c r="EA159" s="152"/>
      <c r="EB159" s="102">
        <f t="shared" si="8"/>
        <v>0</v>
      </c>
      <c r="EC159" s="103"/>
      <c r="ED159" s="104">
        <f t="shared" si="9"/>
        <v>0</v>
      </c>
    </row>
    <row r="160" spans="1:134" ht="16.5" customHeight="1">
      <c r="A160" s="71"/>
      <c r="B160" s="106">
        <v>16218</v>
      </c>
      <c r="C160" s="122" t="s">
        <v>949</v>
      </c>
      <c r="D160" s="98" t="s">
        <v>787</v>
      </c>
      <c r="E160" s="118"/>
      <c r="F160" s="118"/>
      <c r="G160" s="118"/>
      <c r="H160" s="118"/>
      <c r="I160" s="63"/>
      <c r="J160" s="107">
        <f>J3</f>
        <v>0</v>
      </c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  <c r="AB160" s="63"/>
      <c r="AC160" s="63"/>
      <c r="AD160" s="63"/>
      <c r="AE160" s="63"/>
      <c r="AF160" s="63"/>
      <c r="AG160" s="63"/>
      <c r="AH160" s="63"/>
      <c r="AI160" s="63"/>
      <c r="AJ160" s="63"/>
      <c r="AK160" s="63"/>
      <c r="AL160" s="63"/>
      <c r="AM160" s="63"/>
      <c r="AN160" s="63"/>
      <c r="AO160" s="63"/>
      <c r="AP160" s="63"/>
      <c r="AQ160" s="63"/>
      <c r="AR160" s="63"/>
      <c r="AS160" s="63"/>
      <c r="AT160" s="63"/>
      <c r="AU160" s="63"/>
      <c r="AV160" s="63"/>
      <c r="AW160" s="63"/>
      <c r="AX160" s="63"/>
      <c r="AY160" s="63"/>
      <c r="AZ160" s="63"/>
      <c r="BA160" s="63"/>
      <c r="BB160" s="63"/>
      <c r="BC160" s="63"/>
      <c r="BD160" s="63"/>
      <c r="BE160" s="63"/>
      <c r="BF160" s="63"/>
      <c r="BG160" s="63"/>
      <c r="BH160" s="63"/>
      <c r="BI160" s="63"/>
      <c r="BJ160" s="63"/>
      <c r="BK160" s="48"/>
      <c r="BL160" s="48"/>
      <c r="BM160" s="63"/>
      <c r="BN160" s="48"/>
      <c r="BO160" s="48"/>
      <c r="BP160" s="48"/>
      <c r="BQ160" s="48"/>
      <c r="BR160" s="63"/>
      <c r="BS160" s="63"/>
      <c r="BT160" s="63"/>
      <c r="BU160" s="63"/>
      <c r="BV160" s="63"/>
      <c r="BW160" s="63"/>
      <c r="BX160" s="63"/>
      <c r="BY160" s="63"/>
      <c r="BZ160" s="63"/>
      <c r="CA160" s="63"/>
      <c r="CB160" s="63"/>
      <c r="CC160" s="48"/>
      <c r="CD160" s="63"/>
      <c r="CE160" s="63"/>
      <c r="CF160" s="63"/>
      <c r="CG160" s="63"/>
      <c r="CH160" s="63"/>
      <c r="CI160" s="63"/>
      <c r="CJ160" s="63"/>
      <c r="CK160" s="63"/>
      <c r="CL160" s="63"/>
      <c r="CM160" s="63"/>
      <c r="CN160" s="63"/>
      <c r="CO160" s="63"/>
      <c r="CP160" s="63"/>
      <c r="CQ160" s="63"/>
      <c r="CR160" s="63"/>
      <c r="CS160" s="63"/>
      <c r="CT160" s="63"/>
      <c r="CU160" s="63"/>
      <c r="CV160" s="63"/>
      <c r="CW160" s="63"/>
      <c r="CX160" s="63"/>
      <c r="CY160" s="63"/>
      <c r="CZ160" s="63"/>
      <c r="DA160" s="63"/>
      <c r="DB160" s="63"/>
      <c r="DC160" s="63"/>
      <c r="DD160" s="63"/>
      <c r="DE160" s="63"/>
      <c r="DF160" s="63"/>
      <c r="DG160" s="63"/>
      <c r="DH160" s="63"/>
      <c r="DI160" s="63"/>
      <c r="DJ160" s="63"/>
      <c r="DK160" s="63"/>
      <c r="DL160" s="63"/>
      <c r="DM160" s="63"/>
      <c r="DN160" s="63"/>
      <c r="DO160" s="63"/>
      <c r="DP160" s="63"/>
      <c r="DQ160" s="63"/>
      <c r="DR160" s="63"/>
      <c r="DS160" s="63"/>
      <c r="DT160" s="63"/>
      <c r="DU160" s="63"/>
      <c r="DV160" s="63"/>
      <c r="DW160" s="63"/>
      <c r="DX160" s="63"/>
      <c r="DY160" s="63"/>
      <c r="DZ160" s="63"/>
      <c r="EA160" s="63"/>
      <c r="EB160" s="102">
        <f t="shared" si="8"/>
        <v>0</v>
      </c>
      <c r="EC160" s="103"/>
      <c r="ED160" s="104">
        <f t="shared" si="9"/>
        <v>0</v>
      </c>
    </row>
    <row r="161" spans="1:134" ht="30" customHeight="1">
      <c r="A161" s="71"/>
      <c r="B161" s="106">
        <v>13130</v>
      </c>
      <c r="C161" s="97" t="s">
        <v>950</v>
      </c>
      <c r="D161" s="98" t="s">
        <v>787</v>
      </c>
      <c r="E161" s="99">
        <f>E15/2</f>
        <v>2</v>
      </c>
      <c r="F161" s="118"/>
      <c r="G161" s="118"/>
      <c r="H161" s="99">
        <f>H15/2</f>
        <v>0</v>
      </c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  <c r="AA161" s="63"/>
      <c r="AB161" s="63"/>
      <c r="AC161" s="63"/>
      <c r="AD161" s="63"/>
      <c r="AE161" s="63"/>
      <c r="AF161" s="63"/>
      <c r="AG161" s="63"/>
      <c r="AH161" s="63"/>
      <c r="AI161" s="63"/>
      <c r="AJ161" s="63"/>
      <c r="AK161" s="63"/>
      <c r="AL161" s="63"/>
      <c r="AM161" s="63"/>
      <c r="AN161" s="63"/>
      <c r="AO161" s="63"/>
      <c r="AP161" s="63"/>
      <c r="AQ161" s="63"/>
      <c r="AR161" s="63"/>
      <c r="AS161" s="63"/>
      <c r="AT161" s="63"/>
      <c r="AU161" s="63"/>
      <c r="AV161" s="63"/>
      <c r="AW161" s="63"/>
      <c r="AX161" s="63"/>
      <c r="AY161" s="63"/>
      <c r="AZ161" s="63"/>
      <c r="BA161" s="63"/>
      <c r="BB161" s="63"/>
      <c r="BC161" s="63"/>
      <c r="BD161" s="63"/>
      <c r="BE161" s="63"/>
      <c r="BF161" s="63"/>
      <c r="BG161" s="63"/>
      <c r="BH161" s="63"/>
      <c r="BI161" s="63"/>
      <c r="BJ161" s="63"/>
      <c r="BK161" s="48"/>
      <c r="BL161" s="48"/>
      <c r="BM161" s="63"/>
      <c r="BN161" s="48"/>
      <c r="BO161" s="48"/>
      <c r="BP161" s="48"/>
      <c r="BQ161" s="48"/>
      <c r="BR161" s="63"/>
      <c r="BS161" s="63"/>
      <c r="BT161" s="63"/>
      <c r="BU161" s="63"/>
      <c r="BV161" s="63"/>
      <c r="BW161" s="63"/>
      <c r="BX161" s="63"/>
      <c r="BY161" s="63"/>
      <c r="BZ161" s="63"/>
      <c r="CA161" s="63"/>
      <c r="CB161" s="63"/>
      <c r="CC161" s="48"/>
      <c r="CD161" s="63"/>
      <c r="CE161" s="63"/>
      <c r="CF161" s="63"/>
      <c r="CG161" s="63"/>
      <c r="CH161" s="63"/>
      <c r="CI161" s="63"/>
      <c r="CJ161" s="63"/>
      <c r="CK161" s="63"/>
      <c r="CL161" s="63"/>
      <c r="CM161" s="63"/>
      <c r="CN161" s="63"/>
      <c r="CO161" s="63"/>
      <c r="CP161" s="63"/>
      <c r="CQ161" s="63"/>
      <c r="CR161" s="63"/>
      <c r="CS161" s="63"/>
      <c r="CT161" s="63"/>
      <c r="CU161" s="63"/>
      <c r="CV161" s="63"/>
      <c r="CW161" s="63"/>
      <c r="CX161" s="63"/>
      <c r="CY161" s="63"/>
      <c r="CZ161" s="63"/>
      <c r="DA161" s="63"/>
      <c r="DB161" s="63"/>
      <c r="DC161" s="63"/>
      <c r="DD161" s="63"/>
      <c r="DE161" s="63"/>
      <c r="DF161" s="63"/>
      <c r="DG161" s="63"/>
      <c r="DH161" s="63"/>
      <c r="DI161" s="63"/>
      <c r="DJ161" s="63"/>
      <c r="DK161" s="63"/>
      <c r="DL161" s="63"/>
      <c r="DM161" s="63"/>
      <c r="DN161" s="63"/>
      <c r="DO161" s="63"/>
      <c r="DP161" s="63"/>
      <c r="DQ161" s="63"/>
      <c r="DR161" s="63"/>
      <c r="DS161" s="63"/>
      <c r="DT161" s="63"/>
      <c r="DU161" s="63"/>
      <c r="DV161" s="63"/>
      <c r="DW161" s="63"/>
      <c r="DX161" s="63"/>
      <c r="DY161" s="63"/>
      <c r="DZ161" s="63"/>
      <c r="EA161" s="63"/>
      <c r="EB161" s="102">
        <f t="shared" si="8"/>
        <v>2</v>
      </c>
      <c r="EC161" s="103"/>
      <c r="ED161" s="104">
        <f t="shared" si="9"/>
        <v>0</v>
      </c>
    </row>
    <row r="162" spans="1:134" ht="16.5" customHeight="1">
      <c r="A162" s="71"/>
      <c r="B162" s="106">
        <v>10063</v>
      </c>
      <c r="C162" s="122" t="s">
        <v>951</v>
      </c>
      <c r="D162" s="98" t="s">
        <v>787</v>
      </c>
      <c r="E162" s="118"/>
      <c r="F162" s="118"/>
      <c r="G162" s="118"/>
      <c r="H162" s="118"/>
      <c r="I162" s="107">
        <f>I3</f>
        <v>0</v>
      </c>
      <c r="J162" s="107">
        <f>J3</f>
        <v>0</v>
      </c>
      <c r="K162" s="107">
        <f>K3*2</f>
        <v>0</v>
      </c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  <c r="W162" s="63"/>
      <c r="X162" s="63"/>
      <c r="Y162" s="63"/>
      <c r="Z162" s="63"/>
      <c r="AA162" s="63"/>
      <c r="AB162" s="63"/>
      <c r="AC162" s="63"/>
      <c r="AD162" s="63"/>
      <c r="AE162" s="63"/>
      <c r="AF162" s="63"/>
      <c r="AG162" s="63"/>
      <c r="AH162" s="63"/>
      <c r="AI162" s="63"/>
      <c r="AJ162" s="63"/>
      <c r="AK162" s="63"/>
      <c r="AL162" s="63"/>
      <c r="AM162" s="63"/>
      <c r="AN162" s="63"/>
      <c r="AO162" s="63"/>
      <c r="AP162" s="63"/>
      <c r="AQ162" s="63"/>
      <c r="AR162" s="63"/>
      <c r="AS162" s="63"/>
      <c r="AT162" s="63"/>
      <c r="AU162" s="63"/>
      <c r="AV162" s="63"/>
      <c r="AW162" s="63"/>
      <c r="AX162" s="63"/>
      <c r="AY162" s="63"/>
      <c r="AZ162" s="63"/>
      <c r="BA162" s="63"/>
      <c r="BB162" s="63"/>
      <c r="BC162" s="63"/>
      <c r="BD162" s="63"/>
      <c r="BE162" s="63"/>
      <c r="BF162" s="63"/>
      <c r="BG162" s="63"/>
      <c r="BH162" s="63"/>
      <c r="BI162" s="63"/>
      <c r="BJ162" s="63"/>
      <c r="BK162" s="48"/>
      <c r="BL162" s="48"/>
      <c r="BM162" s="63"/>
      <c r="BN162" s="48"/>
      <c r="BO162" s="48"/>
      <c r="BP162" s="48"/>
      <c r="BQ162" s="48"/>
      <c r="BR162" s="63"/>
      <c r="BS162" s="63"/>
      <c r="BT162" s="63"/>
      <c r="BU162" s="63"/>
      <c r="BV162" s="63"/>
      <c r="BW162" s="63"/>
      <c r="BX162" s="63"/>
      <c r="BY162" s="63"/>
      <c r="BZ162" s="63"/>
      <c r="CA162" s="63"/>
      <c r="CB162" s="63"/>
      <c r="CC162" s="48"/>
      <c r="CD162" s="63"/>
      <c r="CE162" s="63"/>
      <c r="CF162" s="63"/>
      <c r="CG162" s="63"/>
      <c r="CH162" s="63"/>
      <c r="CI162" s="63"/>
      <c r="CJ162" s="63"/>
      <c r="CK162" s="63"/>
      <c r="CL162" s="63"/>
      <c r="CM162" s="63"/>
      <c r="CN162" s="63"/>
      <c r="CO162" s="63"/>
      <c r="CP162" s="63"/>
      <c r="CQ162" s="63"/>
      <c r="CR162" s="63"/>
      <c r="CS162" s="63"/>
      <c r="CT162" s="63"/>
      <c r="CU162" s="63"/>
      <c r="CV162" s="63"/>
      <c r="CW162" s="63"/>
      <c r="CX162" s="63"/>
      <c r="CY162" s="63"/>
      <c r="CZ162" s="63"/>
      <c r="DA162" s="63"/>
      <c r="DB162" s="63"/>
      <c r="DC162" s="63"/>
      <c r="DD162" s="63"/>
      <c r="DE162" s="63"/>
      <c r="DF162" s="63"/>
      <c r="DG162" s="63"/>
      <c r="DH162" s="63"/>
      <c r="DI162" s="63"/>
      <c r="DJ162" s="63"/>
      <c r="DK162" s="63"/>
      <c r="DL162" s="63"/>
      <c r="DM162" s="63"/>
      <c r="DN162" s="63"/>
      <c r="DO162" s="63"/>
      <c r="DP162" s="63"/>
      <c r="DQ162" s="63"/>
      <c r="DR162" s="63"/>
      <c r="DS162" s="63"/>
      <c r="DT162" s="63"/>
      <c r="DU162" s="63"/>
      <c r="DV162" s="63"/>
      <c r="DW162" s="63"/>
      <c r="DX162" s="63"/>
      <c r="DY162" s="63"/>
      <c r="DZ162" s="63"/>
      <c r="EA162" s="63"/>
      <c r="EB162" s="102">
        <f t="shared" si="8"/>
        <v>0</v>
      </c>
      <c r="EC162" s="103"/>
      <c r="ED162" s="104">
        <f t="shared" si="9"/>
        <v>0</v>
      </c>
    </row>
    <row r="163" spans="1:134" ht="15.75" customHeight="1">
      <c r="A163" s="71"/>
      <c r="B163" s="106">
        <v>12706</v>
      </c>
      <c r="C163" s="97" t="s">
        <v>952</v>
      </c>
      <c r="D163" s="98" t="s">
        <v>787</v>
      </c>
      <c r="E163" s="118"/>
      <c r="F163" s="118"/>
      <c r="G163" s="118"/>
      <c r="H163" s="118"/>
      <c r="I163" s="63"/>
      <c r="J163" s="63"/>
      <c r="K163" s="63"/>
      <c r="L163" s="63"/>
      <c r="M163" s="107">
        <f>M3</f>
        <v>2</v>
      </c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  <c r="AA163" s="63"/>
      <c r="AB163" s="63"/>
      <c r="AC163" s="63"/>
      <c r="AD163" s="63"/>
      <c r="AE163" s="63"/>
      <c r="AF163" s="63"/>
      <c r="AG163" s="63"/>
      <c r="AH163" s="63"/>
      <c r="AI163" s="63"/>
      <c r="AJ163" s="63"/>
      <c r="AK163" s="63"/>
      <c r="AL163" s="63"/>
      <c r="AM163" s="63"/>
      <c r="AN163" s="63"/>
      <c r="AO163" s="63"/>
      <c r="AP163" s="63"/>
      <c r="AQ163" s="63"/>
      <c r="AR163" s="63"/>
      <c r="AS163" s="63"/>
      <c r="AT163" s="63"/>
      <c r="AU163" s="63"/>
      <c r="AV163" s="63"/>
      <c r="AW163" s="63"/>
      <c r="AX163" s="63"/>
      <c r="AY163" s="63"/>
      <c r="AZ163" s="63"/>
      <c r="BA163" s="63"/>
      <c r="BB163" s="63"/>
      <c r="BC163" s="63"/>
      <c r="BD163" s="63"/>
      <c r="BE163" s="63"/>
      <c r="BF163" s="63"/>
      <c r="BG163" s="63"/>
      <c r="BH163" s="63"/>
      <c r="BI163" s="63"/>
      <c r="BJ163" s="63"/>
      <c r="BK163" s="48"/>
      <c r="BL163" s="48"/>
      <c r="BM163" s="63"/>
      <c r="BN163" s="48"/>
      <c r="BO163" s="48"/>
      <c r="BP163" s="48"/>
      <c r="BQ163" s="48"/>
      <c r="BR163" s="63"/>
      <c r="BS163" s="63"/>
      <c r="BT163" s="63"/>
      <c r="BU163" s="63"/>
      <c r="BV163" s="63"/>
      <c r="BW163" s="63"/>
      <c r="BX163" s="63"/>
      <c r="BY163" s="63"/>
      <c r="BZ163" s="63"/>
      <c r="CA163" s="63"/>
      <c r="CB163" s="63"/>
      <c r="CC163" s="48"/>
      <c r="CD163" s="63"/>
      <c r="CE163" s="63"/>
      <c r="CF163" s="63"/>
      <c r="CG163" s="63"/>
      <c r="CH163" s="63"/>
      <c r="CI163" s="63"/>
      <c r="CJ163" s="63"/>
      <c r="CK163" s="63"/>
      <c r="CL163" s="63"/>
      <c r="CM163" s="63"/>
      <c r="CN163" s="63"/>
      <c r="CO163" s="63"/>
      <c r="CP163" s="63"/>
      <c r="CQ163" s="63"/>
      <c r="CR163" s="63"/>
      <c r="CS163" s="63"/>
      <c r="CT163" s="63"/>
      <c r="CU163" s="63"/>
      <c r="CV163" s="63"/>
      <c r="CW163" s="63"/>
      <c r="CX163" s="63"/>
      <c r="CY163" s="63"/>
      <c r="CZ163" s="63"/>
      <c r="DA163" s="63"/>
      <c r="DB163" s="63"/>
      <c r="DC163" s="63"/>
      <c r="DD163" s="63"/>
      <c r="DE163" s="63"/>
      <c r="DF163" s="63"/>
      <c r="DG163" s="63"/>
      <c r="DH163" s="63"/>
      <c r="DI163" s="63"/>
      <c r="DJ163" s="63"/>
      <c r="DK163" s="63"/>
      <c r="DL163" s="63"/>
      <c r="DM163" s="63"/>
      <c r="DN163" s="63"/>
      <c r="DO163" s="63"/>
      <c r="DP163" s="63"/>
      <c r="DQ163" s="63"/>
      <c r="DR163" s="63"/>
      <c r="DS163" s="63"/>
      <c r="DT163" s="63"/>
      <c r="DU163" s="63"/>
      <c r="DV163" s="63"/>
      <c r="DW163" s="63"/>
      <c r="DX163" s="63"/>
      <c r="DY163" s="63"/>
      <c r="DZ163" s="63"/>
      <c r="EA163" s="63"/>
      <c r="EB163" s="102">
        <f t="shared" si="8"/>
        <v>2</v>
      </c>
      <c r="EC163" s="103"/>
      <c r="ED163" s="104">
        <f t="shared" si="9"/>
        <v>0</v>
      </c>
    </row>
    <row r="164" spans="1:134" ht="16.5" customHeight="1">
      <c r="A164" s="71"/>
      <c r="B164" s="106">
        <v>13180</v>
      </c>
      <c r="C164" s="122" t="s">
        <v>953</v>
      </c>
      <c r="D164" s="98" t="s">
        <v>787</v>
      </c>
      <c r="E164" s="118"/>
      <c r="F164" s="118"/>
      <c r="G164" s="118"/>
      <c r="H164" s="118"/>
      <c r="I164" s="63"/>
      <c r="J164" s="63"/>
      <c r="K164" s="63"/>
      <c r="L164" s="63"/>
      <c r="M164" s="63"/>
      <c r="N164" s="107">
        <f>N3*2</f>
        <v>0</v>
      </c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  <c r="Z164" s="63"/>
      <c r="AA164" s="63"/>
      <c r="AB164" s="63"/>
      <c r="AC164" s="63"/>
      <c r="AD164" s="63"/>
      <c r="AE164" s="63"/>
      <c r="AF164" s="63"/>
      <c r="AG164" s="63"/>
      <c r="AH164" s="63"/>
      <c r="AI164" s="63"/>
      <c r="AJ164" s="63"/>
      <c r="AK164" s="63"/>
      <c r="AL164" s="63"/>
      <c r="AM164" s="63"/>
      <c r="AN164" s="63"/>
      <c r="AO164" s="63"/>
      <c r="AP164" s="63"/>
      <c r="AQ164" s="63"/>
      <c r="AR164" s="63"/>
      <c r="AS164" s="63"/>
      <c r="AT164" s="63"/>
      <c r="AU164" s="63"/>
      <c r="AV164" s="63"/>
      <c r="AW164" s="63"/>
      <c r="AX164" s="63"/>
      <c r="AY164" s="63"/>
      <c r="AZ164" s="63"/>
      <c r="BA164" s="63"/>
      <c r="BB164" s="63"/>
      <c r="BC164" s="63"/>
      <c r="BD164" s="63"/>
      <c r="BE164" s="63"/>
      <c r="BF164" s="63"/>
      <c r="BG164" s="63"/>
      <c r="BH164" s="63"/>
      <c r="BI164" s="63"/>
      <c r="BJ164" s="63"/>
      <c r="BK164" s="48"/>
      <c r="BL164" s="48"/>
      <c r="BM164" s="63"/>
      <c r="BN164" s="48"/>
      <c r="BO164" s="48"/>
      <c r="BP164" s="48"/>
      <c r="BQ164" s="48"/>
      <c r="BR164" s="63"/>
      <c r="BS164" s="63"/>
      <c r="BT164" s="63"/>
      <c r="BU164" s="63"/>
      <c r="BV164" s="63"/>
      <c r="BW164" s="63"/>
      <c r="BX164" s="63"/>
      <c r="BY164" s="63"/>
      <c r="BZ164" s="63"/>
      <c r="CA164" s="63"/>
      <c r="CB164" s="63"/>
      <c r="CC164" s="48"/>
      <c r="CD164" s="63"/>
      <c r="CE164" s="63"/>
      <c r="CF164" s="63"/>
      <c r="CG164" s="63"/>
      <c r="CH164" s="63"/>
      <c r="CI164" s="63"/>
      <c r="CJ164" s="63"/>
      <c r="CK164" s="63"/>
      <c r="CL164" s="63"/>
      <c r="CM164" s="63"/>
      <c r="CN164" s="63"/>
      <c r="CO164" s="63"/>
      <c r="CP164" s="63"/>
      <c r="CQ164" s="63"/>
      <c r="CR164" s="63"/>
      <c r="CS164" s="63"/>
      <c r="CT164" s="63"/>
      <c r="CU164" s="63"/>
      <c r="CV164" s="63"/>
      <c r="CW164" s="63"/>
      <c r="CX164" s="63"/>
      <c r="CY164" s="63"/>
      <c r="CZ164" s="63"/>
      <c r="DA164" s="63"/>
      <c r="DB164" s="63"/>
      <c r="DC164" s="63"/>
      <c r="DD164" s="63"/>
      <c r="DE164" s="63"/>
      <c r="DF164" s="63"/>
      <c r="DG164" s="63"/>
      <c r="DH164" s="63"/>
      <c r="DI164" s="63"/>
      <c r="DJ164" s="63"/>
      <c r="DK164" s="63"/>
      <c r="DL164" s="63"/>
      <c r="DM164" s="63"/>
      <c r="DN164" s="63"/>
      <c r="DO164" s="63"/>
      <c r="DP164" s="63"/>
      <c r="DQ164" s="63"/>
      <c r="DR164" s="63"/>
      <c r="DS164" s="63"/>
      <c r="DT164" s="63"/>
      <c r="DU164" s="63"/>
      <c r="DV164" s="63"/>
      <c r="DW164" s="63"/>
      <c r="DX164" s="63"/>
      <c r="DY164" s="63"/>
      <c r="DZ164" s="63"/>
      <c r="EA164" s="63"/>
      <c r="EB164" s="102">
        <f t="shared" si="8"/>
        <v>0</v>
      </c>
      <c r="EC164" s="103"/>
      <c r="ED164" s="104">
        <f t="shared" si="9"/>
        <v>0</v>
      </c>
    </row>
    <row r="165" spans="1:134" ht="16.5" customHeight="1">
      <c r="A165" s="71"/>
      <c r="B165" s="106">
        <v>13363</v>
      </c>
      <c r="C165" s="122" t="s">
        <v>954</v>
      </c>
      <c r="D165" s="98" t="s">
        <v>787</v>
      </c>
      <c r="E165" s="118"/>
      <c r="F165" s="118"/>
      <c r="G165" s="118"/>
      <c r="H165" s="118"/>
      <c r="I165" s="63"/>
      <c r="J165" s="63"/>
      <c r="K165" s="63"/>
      <c r="L165" s="63"/>
      <c r="M165" s="63"/>
      <c r="N165" s="107">
        <f>N3*2</f>
        <v>0</v>
      </c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  <c r="AA165" s="63"/>
      <c r="AB165" s="63"/>
      <c r="AC165" s="63"/>
      <c r="AD165" s="63"/>
      <c r="AE165" s="63"/>
      <c r="AF165" s="63"/>
      <c r="AG165" s="63"/>
      <c r="AH165" s="63"/>
      <c r="AI165" s="63"/>
      <c r="AJ165" s="63"/>
      <c r="AK165" s="63"/>
      <c r="AL165" s="63"/>
      <c r="AM165" s="63"/>
      <c r="AN165" s="63"/>
      <c r="AO165" s="63"/>
      <c r="AP165" s="63"/>
      <c r="AQ165" s="63"/>
      <c r="AR165" s="63"/>
      <c r="AS165" s="63"/>
      <c r="AT165" s="63"/>
      <c r="AU165" s="63"/>
      <c r="AV165" s="63"/>
      <c r="AW165" s="63"/>
      <c r="AX165" s="63"/>
      <c r="AY165" s="63"/>
      <c r="AZ165" s="63"/>
      <c r="BA165" s="63"/>
      <c r="BB165" s="63"/>
      <c r="BC165" s="63"/>
      <c r="BD165" s="63"/>
      <c r="BE165" s="63"/>
      <c r="BF165" s="63"/>
      <c r="BG165" s="63"/>
      <c r="BH165" s="63"/>
      <c r="BI165" s="63"/>
      <c r="BJ165" s="63"/>
      <c r="BK165" s="48"/>
      <c r="BL165" s="48"/>
      <c r="BM165" s="63"/>
      <c r="BN165" s="48"/>
      <c r="BO165" s="48"/>
      <c r="BP165" s="48"/>
      <c r="BQ165" s="48"/>
      <c r="BR165" s="63"/>
      <c r="BS165" s="63"/>
      <c r="BT165" s="63"/>
      <c r="BU165" s="63"/>
      <c r="BV165" s="63"/>
      <c r="BW165" s="63"/>
      <c r="BX165" s="63"/>
      <c r="BY165" s="63"/>
      <c r="BZ165" s="63"/>
      <c r="CA165" s="63"/>
      <c r="CB165" s="63"/>
      <c r="CC165" s="48"/>
      <c r="CD165" s="63"/>
      <c r="CE165" s="63"/>
      <c r="CF165" s="63"/>
      <c r="CG165" s="63"/>
      <c r="CH165" s="63"/>
      <c r="CI165" s="63"/>
      <c r="CJ165" s="63"/>
      <c r="CK165" s="63"/>
      <c r="CL165" s="63"/>
      <c r="CM165" s="63"/>
      <c r="CN165" s="63"/>
      <c r="CO165" s="63"/>
      <c r="CP165" s="63"/>
      <c r="CQ165" s="63"/>
      <c r="CR165" s="63"/>
      <c r="CS165" s="63"/>
      <c r="CT165" s="63"/>
      <c r="CU165" s="63"/>
      <c r="CV165" s="63"/>
      <c r="CW165" s="63"/>
      <c r="CX165" s="63"/>
      <c r="CY165" s="63"/>
      <c r="CZ165" s="63"/>
      <c r="DA165" s="63"/>
      <c r="DB165" s="63"/>
      <c r="DC165" s="63"/>
      <c r="DD165" s="63"/>
      <c r="DE165" s="63"/>
      <c r="DF165" s="63"/>
      <c r="DG165" s="63"/>
      <c r="DH165" s="63"/>
      <c r="DI165" s="63"/>
      <c r="DJ165" s="63"/>
      <c r="DK165" s="63"/>
      <c r="DL165" s="63"/>
      <c r="DM165" s="63"/>
      <c r="DN165" s="63"/>
      <c r="DO165" s="63"/>
      <c r="DP165" s="63"/>
      <c r="DQ165" s="63"/>
      <c r="DR165" s="63"/>
      <c r="DS165" s="63"/>
      <c r="DT165" s="63"/>
      <c r="DU165" s="63"/>
      <c r="DV165" s="63"/>
      <c r="DW165" s="63"/>
      <c r="DX165" s="63"/>
      <c r="DY165" s="63"/>
      <c r="DZ165" s="63"/>
      <c r="EA165" s="63"/>
      <c r="EB165" s="102">
        <f t="shared" si="8"/>
        <v>0</v>
      </c>
      <c r="EC165" s="103"/>
      <c r="ED165" s="104">
        <f t="shared" si="9"/>
        <v>0</v>
      </c>
    </row>
    <row r="166" spans="1:134" ht="16.5" customHeight="1">
      <c r="A166" s="71"/>
      <c r="B166" s="106">
        <v>13359</v>
      </c>
      <c r="C166" s="122" t="s">
        <v>955</v>
      </c>
      <c r="D166" s="98" t="s">
        <v>787</v>
      </c>
      <c r="E166" s="118"/>
      <c r="F166" s="118"/>
      <c r="G166" s="118"/>
      <c r="H166" s="118"/>
      <c r="I166" s="63"/>
      <c r="J166" s="63"/>
      <c r="K166" s="63"/>
      <c r="L166" s="63"/>
      <c r="M166" s="63"/>
      <c r="N166" s="107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63"/>
      <c r="AQ166" s="63"/>
      <c r="AR166" s="63"/>
      <c r="AS166" s="63"/>
      <c r="AT166" s="63"/>
      <c r="AU166" s="63"/>
      <c r="AV166" s="63"/>
      <c r="AW166" s="63"/>
      <c r="AX166" s="63"/>
      <c r="AY166" s="63"/>
      <c r="AZ166" s="63"/>
      <c r="BA166" s="63"/>
      <c r="BB166" s="63"/>
      <c r="BC166" s="63"/>
      <c r="BD166" s="63"/>
      <c r="BE166" s="63"/>
      <c r="BF166" s="63"/>
      <c r="BG166" s="63"/>
      <c r="BH166" s="63"/>
      <c r="BI166" s="63"/>
      <c r="BJ166" s="63"/>
      <c r="BK166" s="48"/>
      <c r="BL166" s="48"/>
      <c r="BM166" s="63"/>
      <c r="BN166" s="48"/>
      <c r="BO166" s="48"/>
      <c r="BP166" s="48"/>
      <c r="BQ166" s="48"/>
      <c r="BR166" s="63"/>
      <c r="BS166" s="63"/>
      <c r="BT166" s="63"/>
      <c r="BU166" s="63"/>
      <c r="BV166" s="63"/>
      <c r="BW166" s="63"/>
      <c r="BX166" s="63"/>
      <c r="BY166" s="63"/>
      <c r="BZ166" s="63"/>
      <c r="CA166" s="63"/>
      <c r="CB166" s="63"/>
      <c r="CC166" s="48"/>
      <c r="CD166" s="63"/>
      <c r="CE166" s="63"/>
      <c r="CF166" s="63"/>
      <c r="CG166" s="112">
        <f>CG3</f>
        <v>0</v>
      </c>
      <c r="CH166" s="63"/>
      <c r="CI166" s="63"/>
      <c r="CJ166" s="63"/>
      <c r="CK166" s="63"/>
      <c r="CL166" s="63"/>
      <c r="CM166" s="63"/>
      <c r="CN166" s="63"/>
      <c r="CO166" s="63"/>
      <c r="CP166" s="63"/>
      <c r="CQ166" s="63"/>
      <c r="CR166" s="63"/>
      <c r="CS166" s="63"/>
      <c r="CT166" s="63"/>
      <c r="CU166" s="63"/>
      <c r="CV166" s="63"/>
      <c r="CW166" s="63"/>
      <c r="CX166" s="63"/>
      <c r="CY166" s="63"/>
      <c r="CZ166" s="63"/>
      <c r="DA166" s="63"/>
      <c r="DB166" s="63"/>
      <c r="DC166" s="63"/>
      <c r="DD166" s="63"/>
      <c r="DE166" s="63"/>
      <c r="DF166" s="63"/>
      <c r="DG166" s="63"/>
      <c r="DH166" s="63"/>
      <c r="DI166" s="63"/>
      <c r="DJ166" s="63"/>
      <c r="DK166" s="63"/>
      <c r="DL166" s="63"/>
      <c r="DM166" s="63"/>
      <c r="DN166" s="63"/>
      <c r="DO166" s="63"/>
      <c r="DP166" s="63"/>
      <c r="DQ166" s="63"/>
      <c r="DR166" s="63"/>
      <c r="DS166" s="63"/>
      <c r="DT166" s="63"/>
      <c r="DU166" s="63"/>
      <c r="DV166" s="63"/>
      <c r="DW166" s="63"/>
      <c r="DX166" s="63"/>
      <c r="DY166" s="63"/>
      <c r="DZ166" s="63"/>
      <c r="EA166" s="63"/>
      <c r="EB166" s="102">
        <f>+SUM(E166:EA166)</f>
        <v>0</v>
      </c>
      <c r="EC166" s="103"/>
      <c r="ED166" s="104">
        <f t="shared" si="9"/>
        <v>0</v>
      </c>
    </row>
    <row r="167" spans="1:134" ht="16.5" customHeight="1" thickBot="1">
      <c r="A167" s="71"/>
      <c r="B167" s="153">
        <v>14917</v>
      </c>
      <c r="C167" s="154" t="s">
        <v>956</v>
      </c>
      <c r="D167" s="155" t="s">
        <v>787</v>
      </c>
      <c r="E167" s="156"/>
      <c r="F167" s="156"/>
      <c r="G167" s="156"/>
      <c r="H167" s="156"/>
      <c r="I167" s="157"/>
      <c r="J167" s="157"/>
      <c r="K167" s="157"/>
      <c r="L167" s="157"/>
      <c r="M167" s="157"/>
      <c r="N167" s="158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57"/>
      <c r="Z167" s="157"/>
      <c r="AA167" s="157"/>
      <c r="AB167" s="157"/>
      <c r="AC167" s="157"/>
      <c r="AD167" s="157"/>
      <c r="AE167" s="157"/>
      <c r="AF167" s="157"/>
      <c r="AG167" s="157"/>
      <c r="AH167" s="157"/>
      <c r="AI167" s="157"/>
      <c r="AJ167" s="157"/>
      <c r="AK167" s="157"/>
      <c r="AL167" s="157"/>
      <c r="AM167" s="157"/>
      <c r="AN167" s="157"/>
      <c r="AO167" s="157"/>
      <c r="AP167" s="157"/>
      <c r="AQ167" s="157"/>
      <c r="AR167" s="157"/>
      <c r="AS167" s="157"/>
      <c r="AT167" s="157"/>
      <c r="AU167" s="157"/>
      <c r="AV167" s="157"/>
      <c r="AW167" s="157"/>
      <c r="AX167" s="157"/>
      <c r="AY167" s="157"/>
      <c r="AZ167" s="157"/>
      <c r="BA167" s="157"/>
      <c r="BB167" s="157"/>
      <c r="BC167" s="157"/>
      <c r="BD167" s="157"/>
      <c r="BE167" s="157"/>
      <c r="BF167" s="157"/>
      <c r="BG167" s="157"/>
      <c r="BH167" s="157"/>
      <c r="BI167" s="157"/>
      <c r="BJ167" s="157"/>
      <c r="BK167" s="159"/>
      <c r="BL167" s="159"/>
      <c r="BM167" s="157"/>
      <c r="BN167" s="159"/>
      <c r="BO167" s="159"/>
      <c r="BP167" s="159"/>
      <c r="BQ167" s="159"/>
      <c r="BR167" s="157"/>
      <c r="BS167" s="157"/>
      <c r="BT167" s="157"/>
      <c r="BU167" s="157"/>
      <c r="BV167" s="157"/>
      <c r="BW167" s="157"/>
      <c r="BX167" s="157"/>
      <c r="BY167" s="157"/>
      <c r="BZ167" s="157"/>
      <c r="CA167" s="157"/>
      <c r="CB167" s="157"/>
      <c r="CC167" s="159"/>
      <c r="CD167" s="157"/>
      <c r="CE167" s="157"/>
      <c r="CF167" s="157"/>
      <c r="CG167" s="157"/>
      <c r="CH167" s="157"/>
      <c r="CI167" s="157"/>
      <c r="CJ167" s="157"/>
      <c r="CK167" s="157"/>
      <c r="CL167" s="157"/>
      <c r="CM167" s="157"/>
      <c r="CN167" s="157"/>
      <c r="CO167" s="157"/>
      <c r="CP167" s="160">
        <f>4*CP3</f>
        <v>28</v>
      </c>
      <c r="CQ167" s="157"/>
      <c r="CR167" s="157"/>
      <c r="CS167" s="157"/>
      <c r="CT167" s="157"/>
      <c r="CU167" s="157"/>
      <c r="CV167" s="157"/>
      <c r="CW167" s="157"/>
      <c r="CX167" s="157"/>
      <c r="CY167" s="157"/>
      <c r="CZ167" s="157"/>
      <c r="DA167" s="157"/>
      <c r="DB167" s="157"/>
      <c r="DC167" s="157"/>
      <c r="DD167" s="157"/>
      <c r="DE167" s="157"/>
      <c r="DF167" s="157"/>
      <c r="DG167" s="157"/>
      <c r="DH167" s="157"/>
      <c r="DI167" s="157"/>
      <c r="DJ167" s="157"/>
      <c r="DK167" s="157"/>
      <c r="DL167" s="157"/>
      <c r="DM167" s="157"/>
      <c r="DN167" s="157"/>
      <c r="DO167" s="157"/>
      <c r="DP167" s="157"/>
      <c r="DQ167" s="157"/>
      <c r="DR167" s="157"/>
      <c r="DS167" s="157"/>
      <c r="DT167" s="157"/>
      <c r="DU167" s="157"/>
      <c r="DV167" s="157"/>
      <c r="DW167" s="157"/>
      <c r="DX167" s="157"/>
      <c r="DY167" s="157"/>
      <c r="DZ167" s="157"/>
      <c r="EA167" s="157"/>
      <c r="EB167" s="161">
        <f>+SUM(E167:EA167)</f>
        <v>28</v>
      </c>
      <c r="EC167" s="162"/>
      <c r="ED167" s="163">
        <f t="shared" si="9"/>
        <v>0</v>
      </c>
    </row>
    <row r="168" spans="1:134" ht="16.5" thickBot="1">
      <c r="B168" s="153">
        <v>17200</v>
      </c>
      <c r="C168" s="154" t="s">
        <v>957</v>
      </c>
      <c r="D168" s="49" t="s">
        <v>787</v>
      </c>
      <c r="BJ168"/>
      <c r="CP168" s="160">
        <f>2*CP3</f>
        <v>14</v>
      </c>
      <c r="EB168" s="161">
        <f>+SUM(E168:EA168)</f>
        <v>14</v>
      </c>
    </row>
  </sheetData>
  <autoFilter ref="B2:ED168" xr:uid="{E5D5A28A-21DD-476A-BC6E-8064F43ACBA8}"/>
  <mergeCells count="16">
    <mergeCell ref="CS1:DJ1"/>
    <mergeCell ref="DK1:DO1"/>
    <mergeCell ref="DP1:DU1"/>
    <mergeCell ref="DV1:EA1"/>
    <mergeCell ref="BE1:BF1"/>
    <mergeCell ref="BH1:BI1"/>
    <mergeCell ref="BJ1:BS1"/>
    <mergeCell ref="BT1:CB1"/>
    <mergeCell ref="CC1:CH1"/>
    <mergeCell ref="CK1:CO1"/>
    <mergeCell ref="AO1:BD1"/>
    <mergeCell ref="E1:K1"/>
    <mergeCell ref="O1:P1"/>
    <mergeCell ref="Q1:T1"/>
    <mergeCell ref="W1:AE1"/>
    <mergeCell ref="AF1:AN1"/>
  </mergeCells>
  <conditionalFormatting sqref="B168:B1048576 B87:B157 B1:B85 B160:B161">
    <cfRule type="duplicateValues" dxfId="16" priority="10"/>
  </conditionalFormatting>
  <conditionalFormatting sqref="B86">
    <cfRule type="duplicateValues" dxfId="15" priority="9"/>
  </conditionalFormatting>
  <conditionalFormatting sqref="B158:B159">
    <cfRule type="duplicateValues" dxfId="14" priority="8"/>
  </conditionalFormatting>
  <conditionalFormatting sqref="B162">
    <cfRule type="duplicateValues" dxfId="13" priority="7"/>
  </conditionalFormatting>
  <conditionalFormatting sqref="B163">
    <cfRule type="duplicateValues" dxfId="12" priority="6"/>
  </conditionalFormatting>
  <conditionalFormatting sqref="B164:B165">
    <cfRule type="duplicateValues" dxfId="11" priority="5"/>
  </conditionalFormatting>
  <conditionalFormatting sqref="B166">
    <cfRule type="duplicateValues" dxfId="10" priority="4"/>
  </conditionalFormatting>
  <conditionalFormatting sqref="B167">
    <cfRule type="duplicateValues" dxfId="9" priority="3"/>
  </conditionalFormatting>
  <conditionalFormatting sqref="B1:B1048576">
    <cfRule type="duplicateValues" dxfId="8" priority="2"/>
  </conditionalFormatting>
  <conditionalFormatting sqref="B168">
    <cfRule type="duplicateValues" dxfId="7" priority="1"/>
  </conditionalFormatting>
  <pageMargins left="0.70866141732283472" right="0.70866141732283472" top="0.74803149606299213" bottom="0.74803149606299213" header="0.31496062992125984" footer="0.31496062992125984"/>
  <pageSetup scale="8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622E3-4462-46F5-A8E2-488B4A5D7051}">
  <dimension ref="A1:BB55"/>
  <sheetViews>
    <sheetView tabSelected="1" zoomScaleNormal="100" workbookViewId="0">
      <pane xSplit="4" ySplit="2" topLeftCell="E3" activePane="bottomRight" state="frozen"/>
      <selection pane="bottomRight" activeCell="C3" sqref="C3"/>
      <selection pane="bottomLeft" activeCell="A5" sqref="A5"/>
      <selection pane="topRight" activeCell="E1" sqref="E1"/>
    </sheetView>
  </sheetViews>
  <sheetFormatPr defaultColWidth="11.42578125" defaultRowHeight="15.75"/>
  <cols>
    <col min="1" max="1" width="4.42578125" customWidth="1"/>
    <col min="2" max="2" width="10.140625" style="164" bestFit="1" customWidth="1"/>
    <col min="3" max="3" width="65.7109375" style="165" customWidth="1"/>
    <col min="4" max="4" width="5.5703125" style="49" bestFit="1" customWidth="1"/>
    <col min="5" max="5" width="14.140625" style="49" customWidth="1"/>
    <col min="6" max="6" width="14" style="49" customWidth="1"/>
    <col min="7" max="7" width="18.140625" style="49" bestFit="1" customWidth="1"/>
  </cols>
  <sheetData>
    <row r="1" spans="1:54" s="71" customFormat="1" ht="50.25" customHeight="1">
      <c r="B1" s="72"/>
      <c r="C1" s="73" t="s">
        <v>628</v>
      </c>
      <c r="D1" s="74"/>
      <c r="E1" s="74"/>
      <c r="F1" s="74" t="s">
        <v>655</v>
      </c>
      <c r="G1" s="79"/>
    </row>
    <row r="2" spans="1:54" s="88" customFormat="1" ht="79.5" customHeight="1">
      <c r="A2" s="71"/>
      <c r="B2" s="80" t="s">
        <v>656</v>
      </c>
      <c r="C2" s="81" t="s">
        <v>657</v>
      </c>
      <c r="D2" s="82" t="s">
        <v>658</v>
      </c>
      <c r="E2" s="83" t="s">
        <v>784</v>
      </c>
      <c r="F2" s="83" t="s">
        <v>785</v>
      </c>
      <c r="G2" s="87" t="s">
        <v>598</v>
      </c>
    </row>
    <row r="3" spans="1:54" s="105" customFormat="1" ht="30" customHeight="1">
      <c r="A3" s="71"/>
      <c r="B3" s="106">
        <v>15235</v>
      </c>
      <c r="C3" s="122" t="s">
        <v>860</v>
      </c>
      <c r="D3" s="98" t="s">
        <v>787</v>
      </c>
      <c r="E3" s="102">
        <v>30</v>
      </c>
      <c r="F3" s="103">
        <v>12668.73</v>
      </c>
      <c r="G3" s="104">
        <f t="shared" ref="G3:G34" si="0">+E3*F3</f>
        <v>380061.89999999997</v>
      </c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</row>
    <row r="4" spans="1:54" s="105" customFormat="1" ht="15.75" customHeight="1">
      <c r="A4" s="71"/>
      <c r="B4" s="96">
        <v>13031</v>
      </c>
      <c r="C4" s="97" t="s">
        <v>863</v>
      </c>
      <c r="D4" s="98" t="s">
        <v>787</v>
      </c>
      <c r="E4" s="102">
        <v>200</v>
      </c>
      <c r="F4" s="103">
        <v>13433.91</v>
      </c>
      <c r="G4" s="104">
        <f t="shared" si="0"/>
        <v>2686782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</row>
    <row r="5" spans="1:54" s="105" customFormat="1" ht="15.75" customHeight="1">
      <c r="A5" s="71"/>
      <c r="B5" s="138">
        <v>15236</v>
      </c>
      <c r="C5" s="97" t="s">
        <v>865</v>
      </c>
      <c r="D5" s="98" t="s">
        <v>787</v>
      </c>
      <c r="E5" s="102">
        <v>225</v>
      </c>
      <c r="F5" s="103">
        <v>13909.91</v>
      </c>
      <c r="G5" s="104">
        <f t="shared" si="0"/>
        <v>3129729.75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</row>
    <row r="6" spans="1:54" s="105" customFormat="1" ht="30" customHeight="1">
      <c r="A6" s="71"/>
      <c r="B6" s="137">
        <v>13180</v>
      </c>
      <c r="C6" s="97" t="s">
        <v>958</v>
      </c>
      <c r="D6" s="98" t="s">
        <v>787</v>
      </c>
      <c r="E6" s="102">
        <v>20</v>
      </c>
      <c r="F6" s="103">
        <v>14161</v>
      </c>
      <c r="G6" s="104">
        <f t="shared" si="0"/>
        <v>283220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</row>
    <row r="7" spans="1:54" s="105" customFormat="1" ht="15.75" customHeight="1">
      <c r="A7" s="71"/>
      <c r="B7" s="131">
        <v>15111</v>
      </c>
      <c r="C7" s="97" t="s">
        <v>856</v>
      </c>
      <c r="D7" s="98" t="s">
        <v>787</v>
      </c>
      <c r="E7" s="102">
        <v>270</v>
      </c>
      <c r="F7" s="103">
        <v>42465.15</v>
      </c>
      <c r="G7" s="104">
        <f t="shared" si="0"/>
        <v>11465590.5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</row>
    <row r="8" spans="1:54" s="105" customFormat="1" ht="15.75" customHeight="1">
      <c r="A8" s="71"/>
      <c r="B8" s="131">
        <v>15665</v>
      </c>
      <c r="C8" s="97" t="s">
        <v>855</v>
      </c>
      <c r="D8" s="98" t="s">
        <v>787</v>
      </c>
      <c r="E8" s="102">
        <v>569</v>
      </c>
      <c r="F8" s="103">
        <v>156800.35</v>
      </c>
      <c r="G8" s="104">
        <f t="shared" si="0"/>
        <v>89219399.150000006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</row>
    <row r="9" spans="1:54" s="105" customFormat="1" ht="15.75" customHeight="1">
      <c r="A9" s="71"/>
      <c r="B9" s="140">
        <v>13358</v>
      </c>
      <c r="C9" s="141" t="s">
        <v>872</v>
      </c>
      <c r="D9" s="98" t="s">
        <v>787</v>
      </c>
      <c r="E9" s="102">
        <v>26</v>
      </c>
      <c r="F9" s="103">
        <v>6117.79</v>
      </c>
      <c r="G9" s="104">
        <f t="shared" si="0"/>
        <v>159062.54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</row>
    <row r="10" spans="1:54" s="105" customFormat="1" ht="30" customHeight="1">
      <c r="A10" s="71"/>
      <c r="B10" s="96">
        <v>9627</v>
      </c>
      <c r="C10" s="97" t="s">
        <v>786</v>
      </c>
      <c r="D10" s="98" t="s">
        <v>787</v>
      </c>
      <c r="E10" s="102">
        <v>5</v>
      </c>
      <c r="F10" s="103">
        <v>3421.27</v>
      </c>
      <c r="G10" s="104">
        <f t="shared" si="0"/>
        <v>17106.349999999999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</row>
    <row r="11" spans="1:54" ht="14.25" customHeight="1">
      <c r="A11" s="71"/>
      <c r="B11" s="106">
        <v>13642</v>
      </c>
      <c r="C11" s="97" t="s">
        <v>809</v>
      </c>
      <c r="D11" s="98" t="s">
        <v>810</v>
      </c>
      <c r="E11" s="102">
        <v>6</v>
      </c>
      <c r="F11" s="103">
        <v>5804.83</v>
      </c>
      <c r="G11" s="104">
        <f t="shared" si="0"/>
        <v>34828.979999999996</v>
      </c>
    </row>
    <row r="12" spans="1:54" s="105" customFormat="1" ht="15.75" customHeight="1">
      <c r="A12" s="71"/>
      <c r="B12" s="106">
        <v>15424</v>
      </c>
      <c r="C12" s="109" t="s">
        <v>789</v>
      </c>
      <c r="D12" s="98" t="s">
        <v>790</v>
      </c>
      <c r="E12" s="102">
        <v>1</v>
      </c>
      <c r="F12" s="103">
        <v>54684.05</v>
      </c>
      <c r="G12" s="104">
        <f t="shared" si="0"/>
        <v>54684.05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</row>
    <row r="13" spans="1:54" s="105" customFormat="1" ht="46.5" customHeight="1">
      <c r="A13" s="71"/>
      <c r="B13" s="106">
        <v>9644</v>
      </c>
      <c r="C13" s="97" t="s">
        <v>792</v>
      </c>
      <c r="D13" s="98" t="s">
        <v>787</v>
      </c>
      <c r="E13" s="102">
        <v>271</v>
      </c>
      <c r="F13" s="103">
        <v>3552.15</v>
      </c>
      <c r="G13" s="104">
        <f t="shared" si="0"/>
        <v>962632.65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</row>
    <row r="14" spans="1:54" s="105" customFormat="1" ht="21.75" customHeight="1">
      <c r="A14" s="71"/>
      <c r="B14" s="131">
        <v>13228</v>
      </c>
      <c r="C14" s="97" t="s">
        <v>858</v>
      </c>
      <c r="D14" s="98" t="s">
        <v>787</v>
      </c>
      <c r="E14" s="102">
        <v>3612</v>
      </c>
      <c r="F14" s="103">
        <v>145.18</v>
      </c>
      <c r="G14" s="104">
        <f t="shared" si="0"/>
        <v>524390.16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</row>
    <row r="15" spans="1:54" s="105" customFormat="1" ht="30" customHeight="1">
      <c r="A15" s="71"/>
      <c r="B15" s="131">
        <v>10455</v>
      </c>
      <c r="C15" s="136" t="s">
        <v>857</v>
      </c>
      <c r="D15" s="98" t="s">
        <v>787</v>
      </c>
      <c r="E15" s="102">
        <v>3396</v>
      </c>
      <c r="F15" s="103">
        <v>591.42999999999995</v>
      </c>
      <c r="G15" s="104">
        <f t="shared" si="0"/>
        <v>2008496.2799999998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</row>
    <row r="16" spans="1:54" s="105" customFormat="1" ht="15.75" customHeight="1">
      <c r="A16" s="71"/>
      <c r="B16" s="106">
        <v>16550</v>
      </c>
      <c r="C16" s="97" t="s">
        <v>880</v>
      </c>
      <c r="D16" s="98" t="s">
        <v>601</v>
      </c>
      <c r="E16" s="102">
        <v>4557</v>
      </c>
      <c r="F16" s="103">
        <v>11940.46</v>
      </c>
      <c r="G16" s="104">
        <f t="shared" si="0"/>
        <v>54412676.219999999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</row>
    <row r="17" spans="1:54" s="105" customFormat="1" ht="16.5" customHeight="1">
      <c r="A17" s="71"/>
      <c r="B17" s="126">
        <v>15093</v>
      </c>
      <c r="C17" s="97" t="s">
        <v>881</v>
      </c>
      <c r="D17" s="98" t="s">
        <v>601</v>
      </c>
      <c r="E17" s="102">
        <v>13713</v>
      </c>
      <c r="F17" s="103">
        <v>8546.58</v>
      </c>
      <c r="G17" s="104">
        <f t="shared" si="0"/>
        <v>117199251.53999999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</row>
    <row r="18" spans="1:54" s="120" customFormat="1" ht="15.75" customHeight="1">
      <c r="A18" s="71"/>
      <c r="B18" s="142">
        <v>9815</v>
      </c>
      <c r="C18" s="136" t="s">
        <v>876</v>
      </c>
      <c r="D18" s="98" t="s">
        <v>601</v>
      </c>
      <c r="E18" s="102">
        <v>358</v>
      </c>
      <c r="F18" s="103">
        <v>3718.75</v>
      </c>
      <c r="G18" s="104">
        <f t="shared" si="0"/>
        <v>1331312.5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</row>
    <row r="19" spans="1:54" s="105" customFormat="1" ht="14.25" customHeight="1">
      <c r="A19" s="71"/>
      <c r="B19" s="106">
        <v>12706</v>
      </c>
      <c r="C19" s="97" t="s">
        <v>952</v>
      </c>
      <c r="D19" s="98" t="s">
        <v>787</v>
      </c>
      <c r="E19" s="102">
        <v>2</v>
      </c>
      <c r="F19" s="103">
        <v>166883.22</v>
      </c>
      <c r="G19" s="104">
        <f t="shared" si="0"/>
        <v>333766.44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</row>
    <row r="20" spans="1:54" s="105" customFormat="1" ht="30" customHeight="1">
      <c r="A20" s="71"/>
      <c r="B20" s="106">
        <v>15857</v>
      </c>
      <c r="C20" s="97" t="s">
        <v>794</v>
      </c>
      <c r="D20" s="98" t="s">
        <v>787</v>
      </c>
      <c r="E20" s="102">
        <v>3</v>
      </c>
      <c r="F20" s="103">
        <v>217653.38</v>
      </c>
      <c r="G20" s="104">
        <f t="shared" si="0"/>
        <v>652960.14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</row>
    <row r="21" spans="1:54" s="105" customFormat="1" ht="15.75" customHeight="1">
      <c r="A21" s="71"/>
      <c r="B21" s="106">
        <v>13112</v>
      </c>
      <c r="C21" s="116" t="s">
        <v>797</v>
      </c>
      <c r="D21" s="98" t="s">
        <v>796</v>
      </c>
      <c r="E21" s="102">
        <v>45</v>
      </c>
      <c r="F21" s="103">
        <v>61664.62</v>
      </c>
      <c r="G21" s="104">
        <f t="shared" si="0"/>
        <v>2774907.9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</row>
    <row r="22" spans="1:54" s="105" customFormat="1" ht="15.75" customHeight="1">
      <c r="A22" s="71"/>
      <c r="B22" s="106">
        <v>13702</v>
      </c>
      <c r="C22" s="114" t="s">
        <v>795</v>
      </c>
      <c r="D22" s="98" t="s">
        <v>796</v>
      </c>
      <c r="E22" s="102">
        <v>45</v>
      </c>
      <c r="F22" s="103">
        <v>13542.2</v>
      </c>
      <c r="G22" s="104">
        <f t="shared" si="0"/>
        <v>609399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</row>
    <row r="23" spans="1:54" s="105" customFormat="1">
      <c r="A23" s="71"/>
      <c r="B23" s="106">
        <v>13364</v>
      </c>
      <c r="C23" s="97" t="s">
        <v>798</v>
      </c>
      <c r="D23" s="98" t="s">
        <v>601</v>
      </c>
      <c r="E23" s="102">
        <v>49</v>
      </c>
      <c r="F23" s="103">
        <v>2349.06</v>
      </c>
      <c r="G23" s="104">
        <f t="shared" si="0"/>
        <v>115103.94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</row>
    <row r="24" spans="1:54" s="105" customFormat="1" ht="30" customHeight="1">
      <c r="A24" s="71"/>
      <c r="B24" s="106" t="s">
        <v>800</v>
      </c>
      <c r="C24" s="97" t="s">
        <v>801</v>
      </c>
      <c r="D24" s="98" t="s">
        <v>787</v>
      </c>
      <c r="E24" s="102">
        <v>24</v>
      </c>
      <c r="F24" s="103">
        <v>16354.17</v>
      </c>
      <c r="G24" s="104">
        <f t="shared" si="0"/>
        <v>392500.08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</row>
    <row r="25" spans="1:54" s="120" customFormat="1" ht="18" customHeight="1">
      <c r="A25" s="71"/>
      <c r="B25" s="106">
        <v>13130</v>
      </c>
      <c r="C25" s="97" t="s">
        <v>950</v>
      </c>
      <c r="D25" s="98" t="s">
        <v>787</v>
      </c>
      <c r="E25" s="102">
        <v>2</v>
      </c>
      <c r="F25" s="103">
        <v>9215.36</v>
      </c>
      <c r="G25" s="104">
        <f t="shared" si="0"/>
        <v>18430.72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</row>
    <row r="26" spans="1:54" s="105" customFormat="1">
      <c r="A26" s="71"/>
      <c r="B26" s="106">
        <v>13055</v>
      </c>
      <c r="C26" s="97" t="s">
        <v>807</v>
      </c>
      <c r="D26" s="98" t="s">
        <v>787</v>
      </c>
      <c r="E26" s="102">
        <v>89</v>
      </c>
      <c r="F26" s="103">
        <v>184569</v>
      </c>
      <c r="G26" s="104">
        <f t="shared" si="0"/>
        <v>16426641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</row>
    <row r="27" spans="1:54" s="105" customFormat="1" ht="15.75" customHeight="1">
      <c r="A27" s="71"/>
      <c r="B27" s="106" t="s">
        <v>899</v>
      </c>
      <c r="C27" s="97" t="s">
        <v>900</v>
      </c>
      <c r="D27" s="98" t="s">
        <v>787</v>
      </c>
      <c r="E27" s="102">
        <v>110</v>
      </c>
      <c r="F27" s="103">
        <v>35985.599999999999</v>
      </c>
      <c r="G27" s="104">
        <f t="shared" si="0"/>
        <v>3958416</v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</row>
    <row r="28" spans="1:54" s="105" customFormat="1" ht="15" customHeight="1">
      <c r="A28" s="71"/>
      <c r="B28" s="106">
        <v>13056</v>
      </c>
      <c r="C28" s="117" t="s">
        <v>802</v>
      </c>
      <c r="D28" s="98" t="s">
        <v>787</v>
      </c>
      <c r="E28" s="102">
        <v>57</v>
      </c>
      <c r="F28" s="103">
        <v>52592.05</v>
      </c>
      <c r="G28" s="104">
        <f t="shared" si="0"/>
        <v>2997746.85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</row>
    <row r="29" spans="1:54" s="105" customFormat="1">
      <c r="A29" s="71"/>
      <c r="B29" s="137">
        <v>10465</v>
      </c>
      <c r="C29" s="97" t="s">
        <v>866</v>
      </c>
      <c r="D29" s="98" t="s">
        <v>787</v>
      </c>
      <c r="E29" s="102">
        <v>174</v>
      </c>
      <c r="F29" s="103">
        <v>107881.85</v>
      </c>
      <c r="G29" s="104">
        <f t="shared" si="0"/>
        <v>18771441.900000002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</row>
    <row r="30" spans="1:54" s="105" customFormat="1" ht="14.25" customHeight="1">
      <c r="A30" s="71"/>
      <c r="B30" s="106">
        <v>17200</v>
      </c>
      <c r="C30" s="122" t="s">
        <v>957</v>
      </c>
      <c r="D30" s="118" t="s">
        <v>787</v>
      </c>
      <c r="E30" s="102">
        <v>14</v>
      </c>
      <c r="F30" s="103">
        <v>75236.5</v>
      </c>
      <c r="G30" s="104">
        <f t="shared" si="0"/>
        <v>1053311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</row>
    <row r="31" spans="1:54" s="105" customFormat="1" ht="14.25" customHeight="1">
      <c r="A31" s="71"/>
      <c r="B31" s="106">
        <v>9903</v>
      </c>
      <c r="C31" s="97" t="s">
        <v>803</v>
      </c>
      <c r="D31" s="98" t="s">
        <v>787</v>
      </c>
      <c r="E31" s="102">
        <v>89</v>
      </c>
      <c r="F31" s="103">
        <v>8270.5</v>
      </c>
      <c r="G31" s="104">
        <f t="shared" si="0"/>
        <v>736074.5</v>
      </c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</row>
    <row r="32" spans="1:54" s="105" customFormat="1" ht="15.75" customHeight="1">
      <c r="A32" s="71"/>
      <c r="B32" s="131">
        <v>13059</v>
      </c>
      <c r="C32" s="97" t="s">
        <v>867</v>
      </c>
      <c r="D32" s="98" t="s">
        <v>787</v>
      </c>
      <c r="E32" s="102">
        <v>45</v>
      </c>
      <c r="F32" s="103">
        <v>28792.07</v>
      </c>
      <c r="G32" s="104">
        <f t="shared" si="0"/>
        <v>1295643.1499999999</v>
      </c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</row>
    <row r="33" spans="1:54" s="105" customFormat="1" ht="15" customHeight="1">
      <c r="A33" s="71"/>
      <c r="B33" s="106">
        <v>10470</v>
      </c>
      <c r="C33" s="97" t="s">
        <v>902</v>
      </c>
      <c r="D33" s="98" t="s">
        <v>787</v>
      </c>
      <c r="E33" s="102">
        <v>220</v>
      </c>
      <c r="F33" s="103">
        <v>14161</v>
      </c>
      <c r="G33" s="104">
        <f t="shared" si="0"/>
        <v>3115420</v>
      </c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</row>
    <row r="34" spans="1:54" s="105" customFormat="1" ht="27" customHeight="1">
      <c r="A34" s="71"/>
      <c r="B34" s="137">
        <v>15186</v>
      </c>
      <c r="C34" s="127" t="s">
        <v>868</v>
      </c>
      <c r="D34" s="98" t="s">
        <v>787</v>
      </c>
      <c r="E34" s="102">
        <v>146</v>
      </c>
      <c r="F34" s="103">
        <v>70321.88</v>
      </c>
      <c r="G34" s="104">
        <f t="shared" si="0"/>
        <v>10266994.48</v>
      </c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</row>
    <row r="35" spans="1:54" s="105" customFormat="1" ht="15.75" customHeight="1">
      <c r="A35" s="71"/>
      <c r="B35" s="106">
        <v>11956</v>
      </c>
      <c r="C35" s="122" t="s">
        <v>944</v>
      </c>
      <c r="D35" s="98" t="s">
        <v>787</v>
      </c>
      <c r="E35" s="102">
        <v>5</v>
      </c>
      <c r="F35" s="103">
        <v>8659.6299999999992</v>
      </c>
      <c r="G35" s="104">
        <f t="shared" ref="G35:G54" si="1">+E35*F35</f>
        <v>43298.149999999994</v>
      </c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</row>
    <row r="36" spans="1:54" s="105" customFormat="1" ht="30">
      <c r="A36" s="71"/>
      <c r="B36" s="131">
        <v>17112</v>
      </c>
      <c r="C36" s="97" t="s">
        <v>869</v>
      </c>
      <c r="D36" s="98" t="s">
        <v>787</v>
      </c>
      <c r="E36" s="102">
        <v>61</v>
      </c>
      <c r="F36" s="103">
        <v>19028.2</v>
      </c>
      <c r="G36" s="104">
        <f t="shared" si="1"/>
        <v>1160720.2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</row>
    <row r="37" spans="1:54" s="105" customFormat="1" ht="15.75" customHeight="1">
      <c r="A37" s="71"/>
      <c r="B37" s="131">
        <v>9733</v>
      </c>
      <c r="C37" s="127" t="s">
        <v>874</v>
      </c>
      <c r="D37" s="98" t="s">
        <v>787</v>
      </c>
      <c r="E37" s="102">
        <v>78</v>
      </c>
      <c r="F37" s="103">
        <v>7644.56</v>
      </c>
      <c r="G37" s="104">
        <f t="shared" si="1"/>
        <v>596275.68000000005</v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</row>
    <row r="38" spans="1:54" s="105" customFormat="1" ht="15.75" customHeight="1">
      <c r="A38" s="71"/>
      <c r="B38" s="140">
        <v>15075</v>
      </c>
      <c r="C38" s="114" t="s">
        <v>882</v>
      </c>
      <c r="D38" s="98" t="s">
        <v>787</v>
      </c>
      <c r="E38" s="102">
        <v>270</v>
      </c>
      <c r="F38" s="103">
        <v>34379</v>
      </c>
      <c r="G38" s="104">
        <f t="shared" si="1"/>
        <v>9282330</v>
      </c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</row>
    <row r="39" spans="1:54" s="105" customFormat="1" ht="30" customHeight="1">
      <c r="A39" s="71"/>
      <c r="B39" s="131">
        <v>15192</v>
      </c>
      <c r="C39" s="127" t="s">
        <v>875</v>
      </c>
      <c r="D39" s="98" t="s">
        <v>787</v>
      </c>
      <c r="E39" s="102">
        <v>19</v>
      </c>
      <c r="F39" s="103">
        <v>1257.82</v>
      </c>
      <c r="G39" s="104">
        <f t="shared" si="1"/>
        <v>23898.579999999998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</row>
    <row r="40" spans="1:54" s="105" customFormat="1" ht="15.75" customHeight="1">
      <c r="A40" s="71"/>
      <c r="B40" s="106">
        <v>9732</v>
      </c>
      <c r="C40" s="97" t="s">
        <v>819</v>
      </c>
      <c r="D40" s="98" t="s">
        <v>787</v>
      </c>
      <c r="E40" s="102">
        <v>49</v>
      </c>
      <c r="F40" s="103">
        <v>499.8</v>
      </c>
      <c r="G40" s="104">
        <f t="shared" si="1"/>
        <v>24490.2</v>
      </c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</row>
    <row r="41" spans="1:54" s="105" customFormat="1" ht="15.75" customHeight="1">
      <c r="A41" s="71"/>
      <c r="B41" s="106">
        <v>17515</v>
      </c>
      <c r="C41" s="97" t="s">
        <v>804</v>
      </c>
      <c r="D41" s="98" t="s">
        <v>787</v>
      </c>
      <c r="E41" s="102">
        <v>15</v>
      </c>
      <c r="F41" s="103">
        <v>163030</v>
      </c>
      <c r="G41" s="104">
        <f t="shared" si="1"/>
        <v>2445450</v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</row>
    <row r="42" spans="1:54" s="105" customFormat="1" ht="15.75" customHeight="1">
      <c r="A42" s="71"/>
      <c r="B42" s="106">
        <v>10566</v>
      </c>
      <c r="C42" s="97" t="s">
        <v>805</v>
      </c>
      <c r="D42" s="98" t="s">
        <v>787</v>
      </c>
      <c r="E42" s="102">
        <v>35</v>
      </c>
      <c r="F42" s="103">
        <v>136012.24</v>
      </c>
      <c r="G42" s="104">
        <f t="shared" si="1"/>
        <v>4760428.3999999994</v>
      </c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</row>
    <row r="43" spans="1:54" s="105" customFormat="1" ht="30" customHeight="1">
      <c r="A43" s="71"/>
      <c r="B43" s="96">
        <v>13065</v>
      </c>
      <c r="C43" s="97" t="s">
        <v>806</v>
      </c>
      <c r="D43" s="98" t="s">
        <v>787</v>
      </c>
      <c r="E43" s="102">
        <v>5</v>
      </c>
      <c r="F43" s="103">
        <v>9630.68</v>
      </c>
      <c r="G43" s="104">
        <f t="shared" si="1"/>
        <v>48153.4</v>
      </c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</row>
    <row r="44" spans="1:54" s="105" customFormat="1" ht="30" customHeight="1">
      <c r="A44" s="71"/>
      <c r="B44" s="140">
        <v>15626</v>
      </c>
      <c r="C44" s="116" t="s">
        <v>877</v>
      </c>
      <c r="D44" s="98" t="s">
        <v>787</v>
      </c>
      <c r="E44" s="102">
        <v>560</v>
      </c>
      <c r="F44" s="103">
        <v>8670.34</v>
      </c>
      <c r="G44" s="104">
        <f t="shared" si="1"/>
        <v>4855390.4000000004</v>
      </c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</row>
    <row r="45" spans="1:54" s="143" customFormat="1" ht="15.75" customHeight="1">
      <c r="A45" s="71"/>
      <c r="B45" s="106">
        <v>15157</v>
      </c>
      <c r="C45" s="117" t="s">
        <v>844</v>
      </c>
      <c r="D45" s="98" t="s">
        <v>787</v>
      </c>
      <c r="E45" s="102">
        <v>5</v>
      </c>
      <c r="F45" s="103">
        <v>1043438.5</v>
      </c>
      <c r="G45" s="104">
        <f t="shared" si="1"/>
        <v>5217192.5</v>
      </c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</row>
    <row r="46" spans="1:54" s="105" customFormat="1">
      <c r="A46" s="71"/>
      <c r="B46" s="126">
        <v>13239</v>
      </c>
      <c r="C46" s="114" t="s">
        <v>843</v>
      </c>
      <c r="D46" s="98" t="s">
        <v>787</v>
      </c>
      <c r="E46" s="102">
        <v>20</v>
      </c>
      <c r="F46" s="103">
        <v>809301.17</v>
      </c>
      <c r="G46" s="104">
        <f t="shared" si="1"/>
        <v>16186023.4</v>
      </c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</row>
    <row r="47" spans="1:54" s="105" customFormat="1">
      <c r="A47" s="71"/>
      <c r="B47" s="131">
        <v>10142</v>
      </c>
      <c r="C47" s="97" t="s">
        <v>908</v>
      </c>
      <c r="D47" s="98" t="s">
        <v>787</v>
      </c>
      <c r="E47" s="102">
        <v>21</v>
      </c>
      <c r="F47" s="103">
        <v>458900.89</v>
      </c>
      <c r="G47" s="104">
        <f t="shared" si="1"/>
        <v>9636918.6899999995</v>
      </c>
      <c r="H47" s="198">
        <f>F47*3</f>
        <v>1376702.67</v>
      </c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</row>
    <row r="48" spans="1:54" s="105" customFormat="1" ht="15.75" customHeight="1">
      <c r="A48" s="71"/>
      <c r="B48" s="131">
        <v>9702</v>
      </c>
      <c r="C48" s="97" t="s">
        <v>871</v>
      </c>
      <c r="D48" s="98" t="s">
        <v>787</v>
      </c>
      <c r="E48" s="102">
        <v>982</v>
      </c>
      <c r="F48" s="103">
        <v>2270.5</v>
      </c>
      <c r="G48" s="104">
        <f t="shared" si="1"/>
        <v>2229631</v>
      </c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</row>
    <row r="49" spans="1:7" ht="15.75" customHeight="1">
      <c r="A49" s="71"/>
      <c r="B49" s="123">
        <v>9677</v>
      </c>
      <c r="C49" s="109" t="s">
        <v>813</v>
      </c>
      <c r="D49" s="98" t="s">
        <v>787</v>
      </c>
      <c r="E49" s="102">
        <v>328</v>
      </c>
      <c r="F49" s="103">
        <v>5520.41</v>
      </c>
      <c r="G49" s="104">
        <f t="shared" si="1"/>
        <v>1810694.48</v>
      </c>
    </row>
    <row r="50" spans="1:7" ht="16.5" customHeight="1">
      <c r="A50" s="71"/>
      <c r="B50" s="106">
        <v>14917</v>
      </c>
      <c r="C50" s="122" t="s">
        <v>956</v>
      </c>
      <c r="D50" s="98" t="s">
        <v>787</v>
      </c>
      <c r="E50" s="102">
        <v>28</v>
      </c>
      <c r="F50" s="103">
        <v>6082.09</v>
      </c>
      <c r="G50" s="104">
        <f t="shared" si="1"/>
        <v>170298.52000000002</v>
      </c>
    </row>
    <row r="51" spans="1:7" ht="30" customHeight="1">
      <c r="A51" s="71"/>
      <c r="B51" s="137">
        <v>9675</v>
      </c>
      <c r="C51" s="97" t="s">
        <v>870</v>
      </c>
      <c r="D51" s="98" t="s">
        <v>787</v>
      </c>
      <c r="E51" s="102">
        <v>804</v>
      </c>
      <c r="F51" s="103">
        <v>1729.06</v>
      </c>
      <c r="G51" s="104">
        <f t="shared" si="1"/>
        <v>1390164.24</v>
      </c>
    </row>
    <row r="52" spans="1:7" ht="15.75" customHeight="1">
      <c r="A52" s="71"/>
      <c r="B52" s="119">
        <v>9789</v>
      </c>
      <c r="C52" s="117" t="s">
        <v>808</v>
      </c>
      <c r="D52" s="98" t="s">
        <v>787</v>
      </c>
      <c r="E52" s="102">
        <v>280</v>
      </c>
      <c r="F52" s="103">
        <v>7981.33</v>
      </c>
      <c r="G52" s="104">
        <f t="shared" si="1"/>
        <v>2234772.4</v>
      </c>
    </row>
    <row r="53" spans="1:7" ht="16.5" customHeight="1" thickBot="1">
      <c r="A53" s="71"/>
      <c r="B53" s="193">
        <v>9800</v>
      </c>
      <c r="C53" s="194" t="s">
        <v>873</v>
      </c>
      <c r="D53" s="155" t="s">
        <v>787</v>
      </c>
      <c r="E53" s="161">
        <v>19</v>
      </c>
      <c r="F53" s="103">
        <v>31733.73</v>
      </c>
      <c r="G53" s="163">
        <f t="shared" si="1"/>
        <v>602940.87</v>
      </c>
    </row>
    <row r="54" spans="1:7" ht="16.5" thickBot="1">
      <c r="B54" s="153">
        <v>13431</v>
      </c>
      <c r="C54" s="181" t="s">
        <v>791</v>
      </c>
      <c r="D54" s="195" t="s">
        <v>787</v>
      </c>
      <c r="E54" s="161">
        <v>19</v>
      </c>
      <c r="F54" s="103">
        <v>11053.91</v>
      </c>
      <c r="G54" s="196">
        <f t="shared" si="1"/>
        <v>210024.29</v>
      </c>
    </row>
    <row r="55" spans="1:7">
      <c r="F55" s="49" t="s">
        <v>598</v>
      </c>
      <c r="G55" s="197">
        <f>SUM(G3:G54)</f>
        <v>410317077.06999987</v>
      </c>
    </row>
  </sheetData>
  <autoFilter ref="B2:G55" xr:uid="{E5D5A28A-21DD-476A-BC6E-8064F43ACBA8}"/>
  <conditionalFormatting sqref="B54:B1048576 B40:B49 B1:B38 B51">
    <cfRule type="duplicateValues" dxfId="6" priority="10"/>
  </conditionalFormatting>
  <conditionalFormatting sqref="B39">
    <cfRule type="duplicateValues" dxfId="5" priority="9"/>
  </conditionalFormatting>
  <conditionalFormatting sqref="B52">
    <cfRule type="duplicateValues" dxfId="4" priority="6"/>
  </conditionalFormatting>
  <conditionalFormatting sqref="B53">
    <cfRule type="duplicateValues" dxfId="3" priority="3"/>
  </conditionalFormatting>
  <conditionalFormatting sqref="B1:B1048576">
    <cfRule type="duplicateValues" dxfId="2" priority="2"/>
  </conditionalFormatting>
  <conditionalFormatting sqref="B54">
    <cfRule type="duplicateValues" dxfId="1" priority="1"/>
  </conditionalFormatting>
  <conditionalFormatting sqref="B50">
    <cfRule type="duplicateValues" dxfId="0" priority="17"/>
  </conditionalFormatting>
  <pageMargins left="0.70866141732283472" right="0.70866141732283472" top="0.74803149606299213" bottom="0.74803149606299213" header="0.31496062992125984" footer="0.31496062992125984"/>
  <pageSetup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SPARD3</dc:creator>
  <cp:keywords/>
  <dc:description/>
  <cp:lastModifiedBy>Usuario invitado</cp:lastModifiedBy>
  <cp:revision/>
  <dcterms:created xsi:type="dcterms:W3CDTF">2020-07-21T13:40:43Z</dcterms:created>
  <dcterms:modified xsi:type="dcterms:W3CDTF">2022-03-24T21:20:02Z</dcterms:modified>
  <cp:category/>
  <cp:contentStatus/>
</cp:coreProperties>
</file>